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305" yWindow="65521" windowWidth="10230" windowHeight="7290" tabRatio="775" firstSheet="12" activeTab="16"/>
  </bookViews>
  <sheets>
    <sheet name="copy_group_after_draw" sheetId="1" state="hidden" r:id="rId1"/>
    <sheet name="copy_before_draw_group" sheetId="2" state="hidden" r:id="rId2"/>
    <sheet name="copy_KO_after_draw" sheetId="3" state="hidden" r:id="rId3"/>
    <sheet name="copy_before_draw_KO" sheetId="4" state="hidden" r:id="rId4"/>
    <sheet name="copy_cons_after_draw" sheetId="5" state="hidden" r:id="rId5"/>
    <sheet name="copy_before_draw_cons" sheetId="6" state="hidden" r:id="rId6"/>
    <sheet name="copy_double_afterdraw" sheetId="7" state="hidden" r:id="rId7"/>
    <sheet name="copy_double_beforedraw" sheetId="8" state="hidden" r:id="rId8"/>
    <sheet name="gro4_res" sheetId="9" state="hidden" r:id="rId9"/>
    <sheet name="KOres" sheetId="10" state="hidden" r:id="rId10"/>
    <sheet name="Ures" sheetId="11" state="hidden" r:id="rId11"/>
    <sheet name="gro5_res" sheetId="12" state="hidden" r:id="rId12"/>
    <sheet name="Prezence ml.žáci" sheetId="13" r:id="rId13"/>
    <sheet name="I.stup.-skupiny" sheetId="14" r:id="rId14"/>
    <sheet name="Finále" sheetId="15" r:id="rId15"/>
    <sheet name="Útěcha" sheetId="16" r:id="rId16"/>
    <sheet name="POŘADÍ" sheetId="17" r:id="rId17"/>
  </sheets>
  <externalReferences>
    <externalReference r:id="rId20"/>
    <externalReference r:id="rId21"/>
  </externalReferences>
  <definedNames>
    <definedName name="_xlfn.BAHTTEXT" hidden="1">#NAME?</definedName>
    <definedName name="dadaD" localSheetId="5">#REF!</definedName>
    <definedName name="dadaD">#REF!</definedName>
    <definedName name="hjk" localSheetId="5">#REF!</definedName>
    <definedName name="hjk">#REF!</definedName>
    <definedName name="IPC_Member" localSheetId="5">#REF!</definedName>
    <definedName name="IPC_Member" localSheetId="4">#REF!</definedName>
    <definedName name="IPC_Member" localSheetId="0">#REF!</definedName>
    <definedName name="IPC_Member" localSheetId="2">#REF!</definedName>
    <definedName name="IPC_Member">#REF!</definedName>
    <definedName name="jun" localSheetId="5">#REF!</definedName>
    <definedName name="jun">#REF!</definedName>
    <definedName name="LastUpdate" localSheetId="5">#REF!</definedName>
    <definedName name="LastUpdate" localSheetId="4">#REF!</definedName>
    <definedName name="LastUpdate" localSheetId="0">#REF!</definedName>
    <definedName name="LastUpdate" localSheetId="2">#REF!</definedName>
    <definedName name="LastUpdate">#REF!</definedName>
    <definedName name="_xlnm.Print_Titles" localSheetId="1">'copy_before_draw_group'!$1:$1</definedName>
    <definedName name="_xlnm.Print_Area" localSheetId="5">'copy_before_draw_cons'!$A$1:$E$35</definedName>
    <definedName name="_xlnm.Print_Area" localSheetId="1">'copy_before_draw_group'!$A$1:$E$133</definedName>
    <definedName name="_xlnm.Print_Area" localSheetId="3">'copy_before_draw_KO'!$A$1:$E$67</definedName>
    <definedName name="_xlnm.Print_Area" localSheetId="7">'copy_double_beforedraw'!$A$1:$L$68</definedName>
    <definedName name="ReportName" localSheetId="5">#REF!</definedName>
    <definedName name="ReportName" localSheetId="4">#REF!</definedName>
    <definedName name="ReportName" localSheetId="0">#REF!</definedName>
    <definedName name="ReportName" localSheetId="2">#REF!</definedName>
    <definedName name="ReportName">#REF!</definedName>
    <definedName name="SDSA" localSheetId="5">#REF!</definedName>
    <definedName name="SDSA">#REF!</definedName>
    <definedName name="Termin" localSheetId="5">#REF!</definedName>
    <definedName name="Termin" localSheetId="4">#REF!</definedName>
    <definedName name="Termin" localSheetId="0">#REF!</definedName>
    <definedName name="Termin" localSheetId="2">#REF!</definedName>
    <definedName name="Termin">#REF!</definedName>
    <definedName name="Z_86C4B05F_0D09_4384_940E_08F59B05579B_.wvu.PrintArea" localSheetId="3" hidden="1">'copy_before_draw_KO'!$A$1:$D$39</definedName>
    <definedName name="Z_86C4B05F_0D09_4384_940E_08F59B05579B_.wvu.PrintTitles" localSheetId="1" hidden="1">'copy_before_draw_group'!$1:$1</definedName>
    <definedName name="Z_D99C3D5F_F751_46B1_B072_A84A2AA736BD_.wvu.PrintArea" localSheetId="3" hidden="1">'copy_before_draw_KO'!$A$1:$D$39</definedName>
    <definedName name="Z_D99C3D5F_F751_46B1_B072_A84A2AA736BD_.wvu.PrintTitles" localSheetId="1" hidden="1">'copy_before_draw_group'!$1:$1</definedName>
  </definedNames>
  <calcPr fullCalcOnLoad="1"/>
</workbook>
</file>

<file path=xl/sharedStrings.xml><?xml version="1.0" encoding="utf-8"?>
<sst xmlns="http://schemas.openxmlformats.org/spreadsheetml/2006/main" count="2684" uniqueCount="544">
  <si>
    <t>num.</t>
  </si>
  <si>
    <t>country</t>
  </si>
  <si>
    <t>Rank</t>
  </si>
  <si>
    <t>name</t>
  </si>
  <si>
    <t>Pl.No.</t>
  </si>
  <si>
    <t xml:space="preserve">Succession from Boy's singles </t>
  </si>
  <si>
    <t>Skupina 1</t>
  </si>
  <si>
    <t>Skupina 2</t>
  </si>
  <si>
    <t>Skupina 3</t>
  </si>
  <si>
    <t>Skupina 4</t>
  </si>
  <si>
    <t>Skupina 5</t>
  </si>
  <si>
    <t>Skupina 6</t>
  </si>
  <si>
    <t>Skupina 7</t>
  </si>
  <si>
    <t>Skupina 8</t>
  </si>
  <si>
    <t>Skupina 9</t>
  </si>
  <si>
    <t>Skupina 10</t>
  </si>
  <si>
    <t>Skupina 11</t>
  </si>
  <si>
    <t>Skupina 12</t>
  </si>
  <si>
    <t>Skupina 13</t>
  </si>
  <si>
    <t>Skupina 14</t>
  </si>
  <si>
    <t>Skupina 15</t>
  </si>
  <si>
    <t>Skupina 16</t>
  </si>
  <si>
    <t>A</t>
  </si>
  <si>
    <t>B</t>
  </si>
  <si>
    <t>C</t>
  </si>
  <si>
    <t>D</t>
  </si>
  <si>
    <t>rank</t>
  </si>
  <si>
    <t>Singles KO</t>
  </si>
  <si>
    <t/>
  </si>
  <si>
    <t>Skupina 17</t>
  </si>
  <si>
    <t>Skupina 18</t>
  </si>
  <si>
    <t>Skupina 19</t>
  </si>
  <si>
    <t>Skupina 20</t>
  </si>
  <si>
    <t>Skupina 21</t>
  </si>
  <si>
    <t>Skupina 22</t>
  </si>
  <si>
    <t>Skupina 23</t>
  </si>
  <si>
    <t>Skupina 24</t>
  </si>
  <si>
    <t>Skupina 25</t>
  </si>
  <si>
    <t>Skupina 26</t>
  </si>
  <si>
    <t>Skupina 27</t>
  </si>
  <si>
    <t>Skupina 28</t>
  </si>
  <si>
    <t>Skupina 29</t>
  </si>
  <si>
    <t>Skupina 30</t>
  </si>
  <si>
    <t>Skupina 31</t>
  </si>
  <si>
    <t>Skupina 32</t>
  </si>
  <si>
    <t>č.hr.</t>
  </si>
  <si>
    <t>Oddíl/klub</t>
  </si>
  <si>
    <t>Sety</t>
  </si>
  <si>
    <t>Body</t>
  </si>
  <si>
    <t>Poř.</t>
  </si>
  <si>
    <t>Jméno</t>
  </si>
  <si>
    <t>Dvouhra  - útěcha</t>
  </si>
  <si>
    <t>sč</t>
  </si>
  <si>
    <t>Oddíl-klub</t>
  </si>
  <si>
    <t>Ž</t>
  </si>
  <si>
    <t>celkem</t>
  </si>
  <si>
    <t>1 - I.</t>
  </si>
  <si>
    <t>2 - I.</t>
  </si>
  <si>
    <t>3 - I.</t>
  </si>
  <si>
    <t>4 - I.</t>
  </si>
  <si>
    <t>5 - I.</t>
  </si>
  <si>
    <t>6 - I.</t>
  </si>
  <si>
    <t>7 - I.</t>
  </si>
  <si>
    <t>8 - I.</t>
  </si>
  <si>
    <t>9 - I.</t>
  </si>
  <si>
    <t>10 - I.</t>
  </si>
  <si>
    <t>11 - I.</t>
  </si>
  <si>
    <t>12 - I.</t>
  </si>
  <si>
    <t>13 - I.</t>
  </si>
  <si>
    <t>14 - I.</t>
  </si>
  <si>
    <t>15 - I.</t>
  </si>
  <si>
    <t>16 - I.</t>
  </si>
  <si>
    <t>17 - I.</t>
  </si>
  <si>
    <t>18 - I.</t>
  </si>
  <si>
    <t>19 - I.</t>
  </si>
  <si>
    <t>20 - I.</t>
  </si>
  <si>
    <t>21 - I.</t>
  </si>
  <si>
    <t>22 - I.</t>
  </si>
  <si>
    <t>23 - I.</t>
  </si>
  <si>
    <t>24 - I.</t>
  </si>
  <si>
    <t>25 - I.</t>
  </si>
  <si>
    <t>26 - I.</t>
  </si>
  <si>
    <t>27 - I.</t>
  </si>
  <si>
    <t>28 - I.</t>
  </si>
  <si>
    <t>29 - I.</t>
  </si>
  <si>
    <t>30 - I.</t>
  </si>
  <si>
    <t>31 - I.</t>
  </si>
  <si>
    <t>32 - I.</t>
  </si>
  <si>
    <t>1 - II.</t>
  </si>
  <si>
    <t>2 - II.</t>
  </si>
  <si>
    <t>3 - II.</t>
  </si>
  <si>
    <t>4 - II.</t>
  </si>
  <si>
    <t>5 - II.</t>
  </si>
  <si>
    <t>6 - II.</t>
  </si>
  <si>
    <t>7 - II.</t>
  </si>
  <si>
    <t>8 - II.</t>
  </si>
  <si>
    <t>9 - II.</t>
  </si>
  <si>
    <t>10 - II.</t>
  </si>
  <si>
    <t>11 - II.</t>
  </si>
  <si>
    <t>12 - II.</t>
  </si>
  <si>
    <t>13 - II.</t>
  </si>
  <si>
    <t>14 - II.</t>
  </si>
  <si>
    <t>15 - II.</t>
  </si>
  <si>
    <t>16 - II.</t>
  </si>
  <si>
    <t>17 - II.</t>
  </si>
  <si>
    <t>18 - II.</t>
  </si>
  <si>
    <t>19 - II.</t>
  </si>
  <si>
    <t>20 - II.</t>
  </si>
  <si>
    <t>21 - II.</t>
  </si>
  <si>
    <t>22 - II.</t>
  </si>
  <si>
    <t>23 - II.</t>
  </si>
  <si>
    <t>24 - II.</t>
  </si>
  <si>
    <t>25 - II.</t>
  </si>
  <si>
    <t>26 - II.</t>
  </si>
  <si>
    <t>27 - II.</t>
  </si>
  <si>
    <t>28 - II.</t>
  </si>
  <si>
    <t>29 - II.</t>
  </si>
  <si>
    <t>30 - II.</t>
  </si>
  <si>
    <t>31 - II.</t>
  </si>
  <si>
    <t>32 - II.</t>
  </si>
  <si>
    <t>1 - III.</t>
  </si>
  <si>
    <t>2 - III.</t>
  </si>
  <si>
    <t>3 - III.</t>
  </si>
  <si>
    <t>4 - III.</t>
  </si>
  <si>
    <t>5 - III.</t>
  </si>
  <si>
    <t>6 - III.</t>
  </si>
  <si>
    <t>7 - III.</t>
  </si>
  <si>
    <t>8 - III.</t>
  </si>
  <si>
    <t>9 - III.</t>
  </si>
  <si>
    <t>10 - III.</t>
  </si>
  <si>
    <t>11 - III.</t>
  </si>
  <si>
    <t>12 - III.</t>
  </si>
  <si>
    <t>13 - III.</t>
  </si>
  <si>
    <t>14 - III.</t>
  </si>
  <si>
    <t>15 - III.</t>
  </si>
  <si>
    <t>16 - III.</t>
  </si>
  <si>
    <t>17 - III.</t>
  </si>
  <si>
    <t>18 - III.</t>
  </si>
  <si>
    <t>19 - III.</t>
  </si>
  <si>
    <t>20 - III.</t>
  </si>
  <si>
    <t>21 - III.</t>
  </si>
  <si>
    <t>22 - III.</t>
  </si>
  <si>
    <t>23 - III.</t>
  </si>
  <si>
    <t>24 - III.</t>
  </si>
  <si>
    <t>25 - III.</t>
  </si>
  <si>
    <t>26 - III.</t>
  </si>
  <si>
    <t>27 - III.</t>
  </si>
  <si>
    <t>28 - III.</t>
  </si>
  <si>
    <t>29 - III.</t>
  </si>
  <si>
    <t>30 - III.</t>
  </si>
  <si>
    <t>31 - III.</t>
  </si>
  <si>
    <t>32 - III.</t>
  </si>
  <si>
    <t>1 - IV.</t>
  </si>
  <si>
    <t>2 - IV.</t>
  </si>
  <si>
    <t>3 - IV.</t>
  </si>
  <si>
    <t>4 - IV.</t>
  </si>
  <si>
    <t>5 - IV.</t>
  </si>
  <si>
    <t>6 - IV.</t>
  </si>
  <si>
    <t>7 - IV.</t>
  </si>
  <si>
    <t>8 - IV.</t>
  </si>
  <si>
    <t>9 - IV.</t>
  </si>
  <si>
    <t>10 - IV.</t>
  </si>
  <si>
    <t>11 - IV.</t>
  </si>
  <si>
    <t>12 - IV.</t>
  </si>
  <si>
    <t>13 - IV.</t>
  </si>
  <si>
    <t>14 - IV.</t>
  </si>
  <si>
    <t>15 - IV.</t>
  </si>
  <si>
    <t>16 - IV.</t>
  </si>
  <si>
    <t>1 - V.</t>
  </si>
  <si>
    <t>2 - V.</t>
  </si>
  <si>
    <t>3 - V.</t>
  </si>
  <si>
    <t>4 - V.</t>
  </si>
  <si>
    <t>5 - V.</t>
  </si>
  <si>
    <t>6 - V.</t>
  </si>
  <si>
    <t>7 - V.</t>
  </si>
  <si>
    <t>8 - V.</t>
  </si>
  <si>
    <t>9 - V.</t>
  </si>
  <si>
    <t>10 - V.</t>
  </si>
  <si>
    <t>11 - V.</t>
  </si>
  <si>
    <t>12 - V.</t>
  </si>
  <si>
    <t>13 - V.</t>
  </si>
  <si>
    <t>14 - V.</t>
  </si>
  <si>
    <t>15 - V.</t>
  </si>
  <si>
    <t>16 - V.</t>
  </si>
  <si>
    <t>sč1</t>
  </si>
  <si>
    <t>sč2</t>
  </si>
  <si>
    <t>KO-double-men</t>
  </si>
  <si>
    <t>Čtyřhra  starších  hochů</t>
  </si>
  <si>
    <t>3-4</t>
  </si>
  <si>
    <t>SK DDM Kotlářka Praha</t>
  </si>
  <si>
    <t>MSK Břeclav</t>
  </si>
  <si>
    <t>1-2</t>
  </si>
  <si>
    <t>5-6</t>
  </si>
  <si>
    <t>7-8</t>
  </si>
  <si>
    <t>9-10</t>
  </si>
  <si>
    <t>11-12</t>
  </si>
  <si>
    <t>13-14</t>
  </si>
  <si>
    <t>15-16</t>
  </si>
  <si>
    <t>17-18</t>
  </si>
  <si>
    <t>19-20</t>
  </si>
  <si>
    <t>21-22</t>
  </si>
  <si>
    <t>23-24</t>
  </si>
  <si>
    <t>oddíl/klub</t>
  </si>
  <si>
    <t>SKST Vlašim</t>
  </si>
  <si>
    <t>TJ Tatran Hostinné</t>
  </si>
  <si>
    <t>KST ZŠ Vyšší Brod</t>
  </si>
  <si>
    <t>Martinko Tomáš</t>
  </si>
  <si>
    <t>Onderka František</t>
  </si>
  <si>
    <t>Skopal Dalibor</t>
  </si>
  <si>
    <t>Konečný Radim</t>
  </si>
  <si>
    <t>Jakubský Filip</t>
  </si>
  <si>
    <t>Branný Tomáš</t>
  </si>
  <si>
    <t>Vybíral Filip</t>
  </si>
  <si>
    <t>Bělík Šimon</t>
  </si>
  <si>
    <t>Krameš Jan</t>
  </si>
  <si>
    <t>Mokrejš Jan</t>
  </si>
  <si>
    <t>Pešek Ondřej</t>
  </si>
  <si>
    <t>Skála Radek</t>
  </si>
  <si>
    <t>Tesolín Riccardo</t>
  </si>
  <si>
    <t>Janečka Václav</t>
  </si>
  <si>
    <t>Svojanovský Radim</t>
  </si>
  <si>
    <t>Dufek Jan</t>
  </si>
  <si>
    <t>Koudelík Lukáš</t>
  </si>
  <si>
    <t>Adamczyk Jiří</t>
  </si>
  <si>
    <t>Slezák Rudolf</t>
  </si>
  <si>
    <t>Šikl Richard</t>
  </si>
  <si>
    <t>Teska Tomáš</t>
  </si>
  <si>
    <t>Strejček Karel</t>
  </si>
  <si>
    <t>Kostka Jindřich</t>
  </si>
  <si>
    <t>Záboj Matěj</t>
  </si>
  <si>
    <t>Marat Filip</t>
  </si>
  <si>
    <t>Bruckner Tomáš</t>
  </si>
  <si>
    <t>Zeman Martin</t>
  </si>
  <si>
    <t>Doležel Tomáš</t>
  </si>
  <si>
    <t>Zeman Vítek</t>
  </si>
  <si>
    <t>Klimenta Matěj</t>
  </si>
  <si>
    <t>Marek Jan</t>
  </si>
  <si>
    <t>Seidlman Daniel</t>
  </si>
  <si>
    <t>Vencálek Libor</t>
  </si>
  <si>
    <t>TJ Ostrava KST</t>
  </si>
  <si>
    <t>KST Slezan Opava</t>
  </si>
  <si>
    <t>DDM Olomouc</t>
  </si>
  <si>
    <t>Chropyně</t>
  </si>
  <si>
    <t>Sokol Hradec Králové 2</t>
  </si>
  <si>
    <t>TTC SIKO Orlová</t>
  </si>
  <si>
    <t>TJ Lanškroun</t>
  </si>
  <si>
    <t>TJ Lokomotiva Vršovice</t>
  </si>
  <si>
    <t>TJ Jiskra Třeboň</t>
  </si>
  <si>
    <t>TTC MS Brno</t>
  </si>
  <si>
    <t>TJ Slovan M.Třebová</t>
  </si>
  <si>
    <t>KST Zlín</t>
  </si>
  <si>
    <t>TTC Ústí nad Orlicí</t>
  </si>
  <si>
    <t>Sokol Dětmarovice</t>
  </si>
  <si>
    <t xml:space="preserve">KST Zlín </t>
  </si>
  <si>
    <t>Sokol Vsetín</t>
  </si>
  <si>
    <t>FK Kolín</t>
  </si>
  <si>
    <t>Sportovní Jižní Město o.p.s.</t>
  </si>
  <si>
    <t>Jiskra Strážnice</t>
  </si>
  <si>
    <t>TJ Sokol Pocinovice</t>
  </si>
  <si>
    <t>TJ Sokol Nezvěstice</t>
  </si>
  <si>
    <t>SKST Hodonín</t>
  </si>
  <si>
    <t>TJ Union Plzeň</t>
  </si>
  <si>
    <t>Vrchlabí</t>
  </si>
  <si>
    <t>ASK Tatra Kopřivnice</t>
  </si>
  <si>
    <t>TJ Jiskra Strážnice</t>
  </si>
  <si>
    <t>TJ Dvůr Králové</t>
  </si>
  <si>
    <t>TTC Bělá pod Bezdězem</t>
  </si>
  <si>
    <t>TJ Sklo Bohemia Světlá nad Sázavou</t>
  </si>
  <si>
    <t>TJ Sokol Děhylov</t>
  </si>
  <si>
    <t>E</t>
  </si>
  <si>
    <t>F</t>
  </si>
  <si>
    <t>G</t>
  </si>
  <si>
    <t>H</t>
  </si>
  <si>
    <t>Martinko Tomáš-Skopal Dalibor</t>
  </si>
  <si>
    <t>Onderka František-Konečný Radim</t>
  </si>
  <si>
    <t>Jakubský Filip-Branný Tomáš</t>
  </si>
  <si>
    <t>Vybíral Filip-Bělík Šimon</t>
  </si>
  <si>
    <t>Krameš Jan-Mokrejš Jan</t>
  </si>
  <si>
    <t>Pešek Ondřej-Skála Radek</t>
  </si>
  <si>
    <t>Tesolín Riccardo-Janečka Václav</t>
  </si>
  <si>
    <t>Svojanovský Radim-Dufek Jan</t>
  </si>
  <si>
    <t>Koudelík Lukáš-Adamczyk Jiří</t>
  </si>
  <si>
    <t>Slezák Rudolf-Šikl Richard</t>
  </si>
  <si>
    <t>Teska Tomáš-Strejček Karel</t>
  </si>
  <si>
    <t>Kostka Jindřich-Záboj Matěj</t>
  </si>
  <si>
    <t>25-26</t>
  </si>
  <si>
    <t>Marat Filip-Bruckner Tomáš</t>
  </si>
  <si>
    <t>27-28</t>
  </si>
  <si>
    <t>Zeman Martin-Doležel Tomáš</t>
  </si>
  <si>
    <t>29-30</t>
  </si>
  <si>
    <t>Zeman Vítek-Klimenta Matěj</t>
  </si>
  <si>
    <t>31-32</t>
  </si>
  <si>
    <t>Marek Jan-Seidlman Daniel</t>
  </si>
  <si>
    <t>dat.nar.</t>
  </si>
  <si>
    <t>I</t>
  </si>
  <si>
    <t>J</t>
  </si>
  <si>
    <t>K</t>
  </si>
  <si>
    <t>L</t>
  </si>
  <si>
    <t>M</t>
  </si>
  <si>
    <t>N</t>
  </si>
  <si>
    <t>O</t>
  </si>
  <si>
    <t>P</t>
  </si>
  <si>
    <t>R</t>
  </si>
  <si>
    <t>Q</t>
  </si>
  <si>
    <t>S</t>
  </si>
  <si>
    <t>T</t>
  </si>
  <si>
    <t>U</t>
  </si>
  <si>
    <t>V</t>
  </si>
  <si>
    <t>W</t>
  </si>
  <si>
    <t>X</t>
  </si>
  <si>
    <t>Y</t>
  </si>
  <si>
    <t>Z</t>
  </si>
  <si>
    <t>AA</t>
  </si>
  <si>
    <t>AB</t>
  </si>
  <si>
    <t>AC</t>
  </si>
  <si>
    <t>AD</t>
  </si>
  <si>
    <t>AE</t>
  </si>
  <si>
    <t>AF</t>
  </si>
  <si>
    <t>převést na hodnoty</t>
  </si>
  <si>
    <t>seřadit podle H - 4-35</t>
  </si>
  <si>
    <t>sřadit podle "L" - 4-67</t>
  </si>
  <si>
    <t>copírovat  4 - 67</t>
  </si>
  <si>
    <t>33-34</t>
  </si>
  <si>
    <t>Květon Tomáš-Danko Daniel</t>
  </si>
  <si>
    <t>35-36</t>
  </si>
  <si>
    <t>Štarman Robert-Vencálek Libor</t>
  </si>
  <si>
    <t>37-38</t>
  </si>
  <si>
    <t>Havlíček Martin-Šmíd Miroslav</t>
  </si>
  <si>
    <t>39-40</t>
  </si>
  <si>
    <t>Střecha Jan-Vrzala Vojtěch</t>
  </si>
  <si>
    <t>41-42</t>
  </si>
  <si>
    <t>Lorenc David-Staněk Martin</t>
  </si>
  <si>
    <t>43-44</t>
  </si>
  <si>
    <t>Grus Matěj-Hauschwitz Matěj</t>
  </si>
  <si>
    <t>45-46</t>
  </si>
  <si>
    <t>Zich Michal-Korp Petr</t>
  </si>
  <si>
    <t>47-48</t>
  </si>
  <si>
    <t>Morávek Radim-Pašek Adam</t>
  </si>
  <si>
    <t>49-50</t>
  </si>
  <si>
    <t>Janovský Daniel-Čenovský David</t>
  </si>
  <si>
    <t>51-52</t>
  </si>
  <si>
    <t>Stach Matěj-Havránek Jakub</t>
  </si>
  <si>
    <t>53-54</t>
  </si>
  <si>
    <t>Valeš Jakub-Karel Filip</t>
  </si>
  <si>
    <t>55-56</t>
  </si>
  <si>
    <t>Karel Martin-Manďák Jakub</t>
  </si>
  <si>
    <t>57-58</t>
  </si>
  <si>
    <t>Cabalka Jan-Mysliveček Maximilián</t>
  </si>
  <si>
    <t>59-60</t>
  </si>
  <si>
    <t>Bohdanecký Jakub-Bartoš Petr</t>
  </si>
  <si>
    <t>61-62</t>
  </si>
  <si>
    <t>Ostárek Martin-Dostál Jan</t>
  </si>
  <si>
    <t>63-64</t>
  </si>
  <si>
    <t>Hagino Takuya-Sláčal Pavel</t>
  </si>
  <si>
    <t>Matuška Petr</t>
  </si>
  <si>
    <t>Řehounek Kristián</t>
  </si>
  <si>
    <t>Švadlenka Matěj</t>
  </si>
  <si>
    <t>Veldon John</t>
  </si>
  <si>
    <t>Dus Dalibor</t>
  </si>
  <si>
    <t>Pohl Pavel</t>
  </si>
  <si>
    <t>Hübner Lukáš</t>
  </si>
  <si>
    <t>Landa Matěj</t>
  </si>
  <si>
    <t>TJ Sokol PP H. Králové 2</t>
  </si>
  <si>
    <t>Zavacký Matěj</t>
  </si>
  <si>
    <t>Král David</t>
  </si>
  <si>
    <t>Mokříž Michal</t>
  </si>
  <si>
    <t>Vícha Jan</t>
  </si>
  <si>
    <t>3:0</t>
  </si>
  <si>
    <t>12:0</t>
  </si>
  <si>
    <t>0:3</t>
  </si>
  <si>
    <t>6:6</t>
  </si>
  <si>
    <t>9:3</t>
  </si>
  <si>
    <t>3:9</t>
  </si>
  <si>
    <t>2:3</t>
  </si>
  <si>
    <t>1:3</t>
  </si>
  <si>
    <t>3:2</t>
  </si>
  <si>
    <t>3:1</t>
  </si>
  <si>
    <t>9:0</t>
  </si>
  <si>
    <t>6:4</t>
  </si>
  <si>
    <t>6:3</t>
  </si>
  <si>
    <t>1.</t>
  </si>
  <si>
    <t>2.</t>
  </si>
  <si>
    <t>3.</t>
  </si>
  <si>
    <t>Počet: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</si>
  <si>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</si>
  <si>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</si>
  <si>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</si>
  <si>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</si>
  <si>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</si>
  <si>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</si>
  <si>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</si>
  <si>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</si>
  <si>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</si>
  <si>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</si>
  <si>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</si>
  <si>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</si>
  <si>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</si>
  <si>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</si>
  <si>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</si>
  <si>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</si>
  <si>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</si>
  <si>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</si>
  <si>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</si>
  <si>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</si>
  <si>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</si>
  <si>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</si>
  <si>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4.</t>
  </si>
  <si>
    <t>5.</t>
  </si>
  <si>
    <t>6.</t>
  </si>
  <si>
    <t>7.</t>
  </si>
  <si>
    <t>8.</t>
  </si>
  <si>
    <t>9.</t>
  </si>
  <si>
    <t>11.</t>
  </si>
  <si>
    <t>10.</t>
  </si>
  <si>
    <t>Tatran Hostinné</t>
  </si>
  <si>
    <t>TTC Kostelec nad Orlicí</t>
  </si>
  <si>
    <t>Hladký Radovan</t>
  </si>
  <si>
    <t>Sokol Chrudim</t>
  </si>
  <si>
    <t>Rulík Jiří</t>
  </si>
  <si>
    <t>Sokol Chrast</t>
  </si>
  <si>
    <t>SK Dobré</t>
  </si>
  <si>
    <t>34.</t>
  </si>
  <si>
    <t>35.</t>
  </si>
  <si>
    <t>36.</t>
  </si>
  <si>
    <t>3. VčBT</t>
  </si>
  <si>
    <t>Voděrady</t>
  </si>
  <si>
    <t>2:9</t>
  </si>
  <si>
    <t>Sokol HK</t>
  </si>
  <si>
    <t>0:12</t>
  </si>
  <si>
    <t>8</t>
  </si>
  <si>
    <t>5</t>
  </si>
  <si>
    <t>7</t>
  </si>
  <si>
    <t>4</t>
  </si>
  <si>
    <t>6</t>
  </si>
  <si>
    <t>1:9</t>
  </si>
  <si>
    <t>3</t>
  </si>
  <si>
    <t>0:9</t>
  </si>
  <si>
    <t>6:5</t>
  </si>
  <si>
    <t>3:6</t>
  </si>
  <si>
    <t>5.-8.</t>
  </si>
  <si>
    <t>9.-16.</t>
  </si>
  <si>
    <t>Pořadí</t>
  </si>
  <si>
    <t>Oddíl</t>
  </si>
  <si>
    <t>Rok narození</t>
  </si>
  <si>
    <t>Prezence 3. VčBT - MLADŠÍ ŽÁCI</t>
  </si>
  <si>
    <t>Voděrady 8.12.2018</t>
  </si>
  <si>
    <t>Petr Lukáš</t>
  </si>
  <si>
    <t>Krčmář Tomáš</t>
  </si>
  <si>
    <t>Zavacký Vojtěch</t>
  </si>
  <si>
    <t>Plocek Michal</t>
  </si>
  <si>
    <t>Kovaříček Matěj</t>
  </si>
  <si>
    <t>Hobzík Jonáš</t>
  </si>
  <si>
    <t>Suchánek Filip</t>
  </si>
  <si>
    <t>TJ Sokol Stěžery</t>
  </si>
  <si>
    <t>Vlach Tomáš</t>
  </si>
  <si>
    <t>Sivák Jakub</t>
  </si>
  <si>
    <t>Marek Lukáš</t>
  </si>
  <si>
    <t>Přichystal Adam</t>
  </si>
  <si>
    <t>Zelinka Adam</t>
  </si>
  <si>
    <t>Stein Filip</t>
  </si>
  <si>
    <t xml:space="preserve">Sokol Jaroměř-Josefov </t>
  </si>
  <si>
    <t>Novotný Jan</t>
  </si>
  <si>
    <t>Sokol Jaroměř-Josefov</t>
  </si>
  <si>
    <t>Buchal Ota</t>
  </si>
  <si>
    <t>Bříza Kryštof</t>
  </si>
  <si>
    <t>Choceň</t>
  </si>
  <si>
    <t>Záleský Martin</t>
  </si>
  <si>
    <t>Tesla Pardubice</t>
  </si>
  <si>
    <t>Dušek Rostislav</t>
  </si>
  <si>
    <t>Sokol Tisová</t>
  </si>
  <si>
    <t>Dušek Jakub</t>
  </si>
  <si>
    <t>Jirout Vojtěch</t>
  </si>
  <si>
    <t>TJ Heřmanův Městec</t>
  </si>
  <si>
    <t>Štěňha Jakub</t>
  </si>
  <si>
    <t>Gjorgjevikj Antonio</t>
  </si>
  <si>
    <t>37.</t>
  </si>
  <si>
    <t>Wagner Mark Robin</t>
  </si>
  <si>
    <t>Dvouhra mladší žáci - I. stupeň</t>
  </si>
  <si>
    <t>8.12.2018</t>
  </si>
  <si>
    <t>Hostinné</t>
  </si>
  <si>
    <t>Kostelec</t>
  </si>
  <si>
    <t>Stěžery</t>
  </si>
  <si>
    <t>4:6</t>
  </si>
  <si>
    <t>So HK</t>
  </si>
  <si>
    <t>Chrudim</t>
  </si>
  <si>
    <t xml:space="preserve"> </t>
  </si>
  <si>
    <t>3:8</t>
  </si>
  <si>
    <t>Heřmanův Městec</t>
  </si>
  <si>
    <t>Tisová</t>
  </si>
  <si>
    <t>Jaroměř-Josefov</t>
  </si>
  <si>
    <t>8:3</t>
  </si>
  <si>
    <t>5:7</t>
  </si>
  <si>
    <t>Lanškroun</t>
  </si>
  <si>
    <t>Chrast</t>
  </si>
  <si>
    <t>9:1</t>
  </si>
  <si>
    <t>7:3</t>
  </si>
  <si>
    <t>Dobré</t>
  </si>
  <si>
    <t>Pardubice</t>
  </si>
  <si>
    <t>Sivák Jakub (Hostinné)</t>
  </si>
  <si>
    <t>Záleský Martin (Pardubice)</t>
  </si>
  <si>
    <t>Pohl Pavel (Choceň)</t>
  </si>
  <si>
    <t>3. VčBT        Dvouhra mladší žáci  -  ÚTĚCHA</t>
  </si>
  <si>
    <t>3. VčBT        Dvouhra mladší žáci  -  FINÁLE</t>
  </si>
  <si>
    <t>Dušek Jakub (Tisová)</t>
  </si>
  <si>
    <t>Petr Lukáš (Kostelec)</t>
  </si>
  <si>
    <t>Matuška Petr (Hostinné)</t>
  </si>
  <si>
    <t>Přichystal Adam (Lanškroun)</t>
  </si>
  <si>
    <t>Jirout Vojtěch (Heřmanův Městec)</t>
  </si>
  <si>
    <t>Landa Matěj (Hradec Králové)</t>
  </si>
  <si>
    <t>Vlach Tomáš (Hostinné)</t>
  </si>
  <si>
    <t>Plocek Michal (Kostelec)</t>
  </si>
  <si>
    <t>Stein Filip (Jaroměř-Josefov)</t>
  </si>
  <si>
    <t>Wagner Mark Robin (Heřmanův Městec)</t>
  </si>
  <si>
    <t>Kovaříček Matěj (Dobré)</t>
  </si>
  <si>
    <t>Zelinka Adam (Lanškroun)</t>
  </si>
  <si>
    <t>Dušek Rostislav (Tisová)</t>
  </si>
  <si>
    <t>Zavacký Vojtěch (Kostelec)</t>
  </si>
  <si>
    <t>Řehounek Kristián (Hradec Králové)</t>
  </si>
  <si>
    <t>Marek Lukáš (Lanškroun)</t>
  </si>
  <si>
    <t>Bříza Kryštof (Chrudim)</t>
  </si>
  <si>
    <t>Hobzík Jonáš (Hostinné)</t>
  </si>
  <si>
    <t>Krčmář Tomáš (Kostelec)</t>
  </si>
  <si>
    <t>Hübner Lukáš (Chrudim)</t>
  </si>
  <si>
    <t>Hladký Radovan (Kostelec)</t>
  </si>
  <si>
    <t>Vícha Jan (Hradec Králové)</t>
  </si>
  <si>
    <t>Rulík Jiří (Chrudim)</t>
  </si>
  <si>
    <t>Suchánek Filip (Stěžery)</t>
  </si>
  <si>
    <t>Dus Dalibor (Chrudim)</t>
  </si>
  <si>
    <t>Štěňha Jakub (Heř. Městec)</t>
  </si>
  <si>
    <t>Mokříž Michal (Chrast)</t>
  </si>
  <si>
    <t>Novotný Jan (Jaroměř-Josefov)</t>
  </si>
  <si>
    <t>Veldon John (Stěžery)</t>
  </si>
  <si>
    <t>Zavacký Matěj (Kostelec)</t>
  </si>
  <si>
    <t>Král David (Chrast)</t>
  </si>
  <si>
    <t>Švadlenka Matěj (Chrudim)</t>
  </si>
  <si>
    <t>Buchal Ota (Jar.-Josefov)</t>
  </si>
  <si>
    <t>Gjorgjevikj Antonio (Heřmanův Městec)</t>
  </si>
  <si>
    <t>TJ Sokol PP Hradec Králové 2</t>
  </si>
  <si>
    <t>17.-18.</t>
  </si>
  <si>
    <t>21.-22.</t>
  </si>
  <si>
    <t>23.-26.</t>
  </si>
  <si>
    <t>27.-34.</t>
  </si>
  <si>
    <t>35.-37.</t>
  </si>
  <si>
    <t>Celkové pořadí - 3. VčBT mladší žáci  (8.12.2018 Voděrady)</t>
  </si>
</sst>
</file>

<file path=xl/styles.xml><?xml version="1.0" encoding="utf-8"?>
<styleSheet xmlns="http://schemas.openxmlformats.org/spreadsheetml/2006/main">
  <numFmts count="4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 &quot;"/>
    <numFmt numFmtId="165" formatCode="d/m/yy"/>
    <numFmt numFmtId="166" formatCode="[$-405]d\.\ mmmm\ 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mmmm\ d\,\ yyyy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yy\-m\-d"/>
    <numFmt numFmtId="180" formatCode="yy\-mm\-dd"/>
    <numFmt numFmtId="181" formatCode="0.0"/>
    <numFmt numFmtId="182" formatCode="\ "/>
    <numFmt numFmtId="183" formatCode="m/yy"/>
    <numFmt numFmtId="184" formatCode="m/yy"/>
    <numFmt numFmtId="185" formatCode="d/mmmm\ yyyy"/>
    <numFmt numFmtId="186" formatCode="hh/mm"/>
    <numFmt numFmtId="187" formatCode="mm/yy"/>
    <numFmt numFmtId="188" formatCode="00"/>
    <numFmt numFmtId="189" formatCode="0.000"/>
    <numFmt numFmtId="190" formatCode="0.0000"/>
    <numFmt numFmtId="191" formatCode="00000"/>
    <numFmt numFmtId="192" formatCode="mm/yy"/>
    <numFmt numFmtId="193" formatCode="dd/mm/yy"/>
    <numFmt numFmtId="194" formatCode="\$#,##0\ ;\(\$#,##0\)"/>
    <numFmt numFmtId="195" formatCode="[$€-2]\ #\ ##,000_);[Red]\([$€-2]\ #\ ##,000\)"/>
  </numFmts>
  <fonts count="78">
    <font>
      <sz val="10"/>
      <name val="Arial CE"/>
      <family val="0"/>
    </font>
    <font>
      <i/>
      <sz val="10"/>
      <name val="Times New Roman CE"/>
      <family val="1"/>
    </font>
    <font>
      <sz val="10"/>
      <name val="Times New Roman CE"/>
      <family val="1"/>
    </font>
    <font>
      <sz val="8"/>
      <name val="Verdana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Times New Roman CE"/>
      <family val="1"/>
    </font>
    <font>
      <sz val="8"/>
      <name val="Times New Roman CE"/>
      <family val="1"/>
    </font>
    <font>
      <b/>
      <i/>
      <sz val="12"/>
      <name val="Times New Roman CE"/>
      <family val="1"/>
    </font>
    <font>
      <b/>
      <i/>
      <sz val="14"/>
      <name val="Times New Roman CE"/>
      <family val="1"/>
    </font>
    <font>
      <sz val="8"/>
      <name val="Arial CE"/>
      <family val="0"/>
    </font>
    <font>
      <sz val="12"/>
      <name val="Times New Roman CE"/>
      <family val="1"/>
    </font>
    <font>
      <i/>
      <sz val="16"/>
      <name val="Times New Roman CE"/>
      <family val="1"/>
    </font>
    <font>
      <b/>
      <i/>
      <u val="single"/>
      <sz val="14"/>
      <name val="Times New Roman CE"/>
      <family val="1"/>
    </font>
    <font>
      <b/>
      <i/>
      <sz val="13"/>
      <name val="Times New Roman CE"/>
      <family val="1"/>
    </font>
    <font>
      <sz val="11"/>
      <name val="Times New Roman CE"/>
      <family val="1"/>
    </font>
    <font>
      <b/>
      <sz val="10"/>
      <name val="Times New Roman CE"/>
      <family val="0"/>
    </font>
    <font>
      <sz val="10"/>
      <name val="Arial"/>
      <family val="2"/>
    </font>
    <font>
      <b/>
      <sz val="13"/>
      <name val="Times New Roman CE"/>
      <family val="1"/>
    </font>
    <font>
      <sz val="18"/>
      <name val="Times New Roman CE"/>
      <family val="1"/>
    </font>
    <font>
      <b/>
      <sz val="11"/>
      <name val="Times New Roman CE"/>
      <family val="1"/>
    </font>
    <font>
      <b/>
      <sz val="14"/>
      <name val="Times New Roman CE"/>
      <family val="0"/>
    </font>
    <font>
      <b/>
      <i/>
      <sz val="11"/>
      <name val="Times New Roman CE"/>
      <family val="1"/>
    </font>
    <font>
      <b/>
      <i/>
      <sz val="10"/>
      <name val="Times New Roman CE"/>
      <family val="0"/>
    </font>
    <font>
      <sz val="14"/>
      <name val="新細明體"/>
      <family val="0"/>
    </font>
    <font>
      <sz val="10"/>
      <name val="Verdana"/>
      <family val="2"/>
    </font>
    <font>
      <sz val="9"/>
      <name val="Arial CE"/>
      <family val="2"/>
    </font>
    <font>
      <sz val="8"/>
      <color indexed="22"/>
      <name val="Verdana"/>
      <family val="2"/>
    </font>
    <font>
      <sz val="10"/>
      <color indexed="22"/>
      <name val="Times New Roman CE"/>
      <family val="0"/>
    </font>
    <font>
      <sz val="8"/>
      <color indexed="9"/>
      <name val="Arial CE"/>
      <family val="0"/>
    </font>
    <font>
      <sz val="12"/>
      <name val="Times New Roman"/>
      <family val="1"/>
    </font>
    <font>
      <b/>
      <sz val="10"/>
      <name val="Verdana"/>
      <family val="2"/>
    </font>
    <font>
      <b/>
      <sz val="10"/>
      <name val="Arial CE"/>
      <family val="0"/>
    </font>
    <font>
      <b/>
      <sz val="18"/>
      <name val="Arial CE"/>
      <family val="0"/>
    </font>
    <font>
      <b/>
      <sz val="12"/>
      <name val="Arial CE"/>
      <family val="0"/>
    </font>
    <font>
      <b/>
      <u val="single"/>
      <sz val="16"/>
      <name val="Arial CE"/>
      <family val="2"/>
    </font>
    <font>
      <sz val="10"/>
      <color indexed="22"/>
      <name val="Arial CE"/>
      <family val="0"/>
    </font>
    <font>
      <sz val="12"/>
      <name val="Arial CE"/>
      <family val="2"/>
    </font>
    <font>
      <sz val="8"/>
      <name val="Arial"/>
      <family val="2"/>
    </font>
    <font>
      <b/>
      <sz val="10"/>
      <color indexed="10"/>
      <name val="Arial CE"/>
      <family val="0"/>
    </font>
    <font>
      <sz val="12"/>
      <color indexed="8"/>
      <name val="Times New Roman"/>
      <family val="1"/>
    </font>
    <font>
      <sz val="10"/>
      <color indexed="8"/>
      <name val="Arial CE"/>
      <family val="0"/>
    </font>
    <font>
      <b/>
      <sz val="10"/>
      <color indexed="10"/>
      <name val="Times New Roman CE"/>
      <family val="0"/>
    </font>
    <font>
      <sz val="10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6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>
        <color indexed="22"/>
      </right>
      <top>
        <color indexed="63"/>
      </top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double"/>
      <top style="medium"/>
      <bottom style="double"/>
    </border>
    <border>
      <left style="double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 style="double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4" fillId="0" borderId="0" applyBorder="0" applyAlignment="0" applyProtection="0"/>
    <xf numFmtId="0" fontId="64" fillId="20" borderId="0" applyNumberFormat="0" applyBorder="0" applyAlignment="0" applyProtection="0"/>
    <xf numFmtId="0" fontId="65" fillId="21" borderId="2" applyNumberFormat="0" applyAlignment="0" applyProtection="0"/>
    <xf numFmtId="4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22" borderId="0" applyNumberFormat="0" applyBorder="0" applyAlignment="0" applyProtection="0"/>
    <xf numFmtId="0" fontId="24" fillId="0" borderId="0">
      <alignment/>
      <protection/>
    </xf>
    <xf numFmtId="0" fontId="11" fillId="0" borderId="0">
      <alignment vertical="center"/>
      <protection/>
    </xf>
    <xf numFmtId="0" fontId="2" fillId="0" borderId="0">
      <alignment/>
      <protection/>
    </xf>
    <xf numFmtId="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1" fillId="0" borderId="7" applyNumberFormat="0" applyFill="0" applyAlignment="0" applyProtection="0"/>
    <xf numFmtId="0" fontId="72" fillId="24" borderId="0" applyNumberFormat="0" applyBorder="0" applyAlignment="0" applyProtection="0"/>
    <xf numFmtId="0" fontId="73" fillId="0" borderId="0" applyNumberFormat="0" applyFill="0" applyBorder="0" applyAlignment="0" applyProtection="0"/>
    <xf numFmtId="0" fontId="74" fillId="25" borderId="8" applyNumberFormat="0" applyAlignment="0" applyProtection="0"/>
    <xf numFmtId="0" fontId="75" fillId="26" borderId="8" applyNumberFormat="0" applyAlignment="0" applyProtection="0"/>
    <xf numFmtId="0" fontId="76" fillId="26" borderId="9" applyNumberFormat="0" applyAlignment="0" applyProtection="0"/>
    <xf numFmtId="0" fontId="77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62" fillId="29" borderId="0" applyNumberFormat="0" applyBorder="0" applyAlignment="0" applyProtection="0"/>
    <xf numFmtId="0" fontId="62" fillId="30" borderId="0" applyNumberFormat="0" applyBorder="0" applyAlignment="0" applyProtection="0"/>
    <xf numFmtId="0" fontId="62" fillId="31" borderId="0" applyNumberFormat="0" applyBorder="0" applyAlignment="0" applyProtection="0"/>
    <xf numFmtId="0" fontId="62" fillId="32" borderId="0" applyNumberFormat="0" applyBorder="0" applyAlignment="0" applyProtection="0"/>
    <xf numFmtId="0" fontId="17" fillId="0" borderId="0">
      <alignment/>
      <protection/>
    </xf>
  </cellStyleXfs>
  <cellXfs count="363">
    <xf numFmtId="0" fontId="0" fillId="0" borderId="0" xfId="0" applyAlignment="1">
      <alignment/>
    </xf>
    <xf numFmtId="0" fontId="2" fillId="0" borderId="0" xfId="52" applyProtection="1">
      <alignment/>
      <protection hidden="1" locked="0"/>
    </xf>
    <xf numFmtId="0" fontId="2" fillId="0" borderId="0" xfId="52" applyFont="1" applyProtection="1">
      <alignment/>
      <protection hidden="1" locked="0"/>
    </xf>
    <xf numFmtId="0" fontId="2" fillId="0" borderId="0" xfId="52" applyFont="1" applyAlignment="1" applyProtection="1">
      <alignment horizontal="center"/>
      <protection hidden="1" locked="0"/>
    </xf>
    <xf numFmtId="0" fontId="12" fillId="0" borderId="0" xfId="51" applyFont="1" applyAlignment="1" applyProtection="1">
      <alignment vertical="center"/>
      <protection hidden="1" locked="0"/>
    </xf>
    <xf numFmtId="0" fontId="14" fillId="0" borderId="0" xfId="52" applyFont="1" applyAlignment="1" applyProtection="1">
      <alignment horizontal="right"/>
      <protection hidden="1" locked="0"/>
    </xf>
    <xf numFmtId="0" fontId="1" fillId="0" borderId="0" xfId="52" applyFont="1" applyAlignment="1" applyProtection="1">
      <alignment horizontal="right"/>
      <protection hidden="1" locked="0"/>
    </xf>
    <xf numFmtId="0" fontId="13" fillId="0" borderId="0" xfId="52" applyFont="1" applyProtection="1">
      <alignment/>
      <protection hidden="1" locked="0"/>
    </xf>
    <xf numFmtId="14" fontId="2" fillId="0" borderId="0" xfId="52" applyNumberFormat="1" applyAlignment="1" applyProtection="1">
      <alignment horizontal="right"/>
      <protection hidden="1" locked="0"/>
    </xf>
    <xf numFmtId="14" fontId="2" fillId="0" borderId="0" xfId="52" applyNumberFormat="1" applyFont="1" applyAlignment="1" applyProtection="1">
      <alignment horizontal="right"/>
      <protection hidden="1" locked="0"/>
    </xf>
    <xf numFmtId="0" fontId="9" fillId="0" borderId="0" xfId="51" applyFont="1" applyAlignment="1" applyProtection="1">
      <alignment vertical="center"/>
      <protection hidden="1" locked="0"/>
    </xf>
    <xf numFmtId="0" fontId="15" fillId="0" borderId="0" xfId="51" applyFont="1" applyAlignment="1" applyProtection="1">
      <alignment vertical="center"/>
      <protection hidden="1" locked="0"/>
    </xf>
    <xf numFmtId="0" fontId="2" fillId="0" borderId="0" xfId="51" applyFont="1" applyAlignment="1" applyProtection="1">
      <alignment vertical="center"/>
      <protection hidden="1" locked="0"/>
    </xf>
    <xf numFmtId="0" fontId="7" fillId="0" borderId="10" xfId="52" applyNumberFormat="1" applyFont="1" applyFill="1" applyBorder="1" applyAlignment="1" applyProtection="1">
      <alignment horizontal="right" vertical="center"/>
      <protection hidden="1" locked="0"/>
    </xf>
    <xf numFmtId="0" fontId="7" fillId="0" borderId="11" xfId="51" applyNumberFormat="1" applyFont="1" applyFill="1" applyBorder="1" applyAlignment="1" applyProtection="1">
      <alignment horizontal="center" vertical="center"/>
      <protection hidden="1" locked="0"/>
    </xf>
    <xf numFmtId="0" fontId="7" fillId="0" borderId="12" xfId="51" applyNumberFormat="1" applyFont="1" applyFill="1" applyBorder="1" applyAlignment="1" applyProtection="1">
      <alignment horizontal="center" vertical="center"/>
      <protection hidden="1" locked="0"/>
    </xf>
    <xf numFmtId="0" fontId="20" fillId="0" borderId="13" xfId="52" applyFont="1" applyFill="1" applyBorder="1" applyAlignment="1" applyProtection="1">
      <alignment horizontal="left" vertical="center"/>
      <protection hidden="1" locked="0"/>
    </xf>
    <xf numFmtId="0" fontId="7" fillId="0" borderId="13" xfId="51" applyNumberFormat="1" applyFont="1" applyFill="1" applyBorder="1" applyAlignment="1" applyProtection="1">
      <alignment horizontal="center" vertical="center"/>
      <protection hidden="1" locked="0"/>
    </xf>
    <xf numFmtId="0" fontId="7" fillId="0" borderId="14" xfId="51" applyNumberFormat="1" applyFont="1" applyFill="1" applyBorder="1" applyAlignment="1" applyProtection="1">
      <alignment horizontal="center" vertical="center"/>
      <protection hidden="1" locked="0"/>
    </xf>
    <xf numFmtId="0" fontId="2" fillId="0" borderId="0" xfId="51" applyFont="1" applyFill="1" applyAlignment="1" applyProtection="1">
      <alignment horizontal="right" vertical="center"/>
      <protection hidden="1" locked="0"/>
    </xf>
    <xf numFmtId="0" fontId="9" fillId="0" borderId="0" xfId="51" applyFont="1" applyFill="1" applyBorder="1" applyAlignment="1" applyProtection="1">
      <alignment vertical="center"/>
      <protection hidden="1" locked="0"/>
    </xf>
    <xf numFmtId="0" fontId="15" fillId="0" borderId="0" xfId="51" applyFont="1" applyFill="1" applyBorder="1" applyAlignment="1" applyProtection="1">
      <alignment vertical="center"/>
      <protection hidden="1" locked="0"/>
    </xf>
    <xf numFmtId="0" fontId="21" fillId="0" borderId="0" xfId="52" applyFont="1" applyAlignment="1" applyProtection="1">
      <alignment horizontal="center"/>
      <protection hidden="1" locked="0"/>
    </xf>
    <xf numFmtId="0" fontId="13" fillId="0" borderId="0" xfId="52" applyFont="1" applyAlignment="1" applyProtection="1">
      <alignment horizontal="left"/>
      <protection hidden="1" locked="0"/>
    </xf>
    <xf numFmtId="0" fontId="21" fillId="0" borderId="0" xfId="52" applyFont="1" applyAlignment="1" applyProtection="1">
      <alignment horizontal="left"/>
      <protection hidden="1" locked="0"/>
    </xf>
    <xf numFmtId="0" fontId="23" fillId="0" borderId="0" xfId="51" applyFont="1" applyFill="1" applyBorder="1" applyAlignment="1" applyProtection="1">
      <alignment horizontal="right" vertical="center"/>
      <protection hidden="1" locked="0"/>
    </xf>
    <xf numFmtId="0" fontId="23" fillId="0" borderId="0" xfId="51" applyFont="1" applyFill="1" applyBorder="1" applyAlignment="1" applyProtection="1">
      <alignment horizontal="left" vertical="center"/>
      <protection hidden="1" locked="0"/>
    </xf>
    <xf numFmtId="0" fontId="20" fillId="0" borderId="0" xfId="51" applyFont="1" applyFill="1" applyAlignment="1" applyProtection="1">
      <alignment vertical="center"/>
      <protection hidden="1" locked="0"/>
    </xf>
    <xf numFmtId="0" fontId="16" fillId="0" borderId="0" xfId="51" applyFont="1" applyAlignment="1" applyProtection="1">
      <alignment vertical="center"/>
      <protection hidden="1" locked="0"/>
    </xf>
    <xf numFmtId="0" fontId="16" fillId="0" borderId="0" xfId="51" applyFont="1" applyFill="1" applyBorder="1" applyAlignment="1" applyProtection="1">
      <alignment horizontal="left" vertical="center"/>
      <protection hidden="1" locked="0"/>
    </xf>
    <xf numFmtId="0" fontId="20" fillId="0" borderId="0" xfId="51" applyNumberFormat="1" applyFont="1" applyFill="1" applyBorder="1" applyAlignment="1" applyProtection="1">
      <alignment horizontal="left" vertical="center"/>
      <protection hidden="1" locked="0"/>
    </xf>
    <xf numFmtId="0" fontId="16" fillId="0" borderId="0" xfId="51" applyFont="1" applyFill="1" applyBorder="1" applyAlignment="1" applyProtection="1">
      <alignment horizontal="center" vertical="center"/>
      <protection hidden="1" locked="0"/>
    </xf>
    <xf numFmtId="0" fontId="16" fillId="0" borderId="0" xfId="51" applyFont="1" applyBorder="1" applyAlignment="1" applyProtection="1">
      <alignment vertical="center"/>
      <protection hidden="1" locked="0"/>
    </xf>
    <xf numFmtId="0" fontId="2" fillId="0" borderId="0" xfId="0" applyFont="1" applyAlignment="1" applyProtection="1">
      <alignment/>
      <protection hidden="1" locked="0"/>
    </xf>
    <xf numFmtId="0" fontId="23" fillId="0" borderId="0" xfId="0" applyFont="1" applyAlignment="1" applyProtection="1">
      <alignment/>
      <protection hidden="1" locked="0"/>
    </xf>
    <xf numFmtId="0" fontId="2" fillId="0" borderId="0" xfId="0" applyFont="1" applyAlignment="1" applyProtection="1">
      <alignment/>
      <protection hidden="1" locked="0"/>
    </xf>
    <xf numFmtId="0" fontId="23" fillId="0" borderId="0" xfId="0" applyFont="1" applyAlignment="1" applyProtection="1">
      <alignment horizontal="center"/>
      <protection hidden="1" locked="0"/>
    </xf>
    <xf numFmtId="0" fontId="2" fillId="0" borderId="0" xfId="0" applyFont="1" applyBorder="1" applyAlignment="1" applyProtection="1">
      <alignment horizontal="center"/>
      <protection hidden="1" locked="0"/>
    </xf>
    <xf numFmtId="0" fontId="2" fillId="0" borderId="0" xfId="0" applyFont="1" applyBorder="1" applyAlignment="1" applyProtection="1">
      <alignment horizontal="right" vertical="center"/>
      <protection hidden="1" locked="0"/>
    </xf>
    <xf numFmtId="0" fontId="2" fillId="0" borderId="0" xfId="0" applyFont="1" applyBorder="1" applyAlignment="1" applyProtection="1">
      <alignment/>
      <protection hidden="1" locked="0"/>
    </xf>
    <xf numFmtId="0" fontId="2" fillId="0" borderId="0" xfId="0" applyFont="1" applyBorder="1" applyAlignment="1" applyProtection="1">
      <alignment horizontal="center" vertical="center"/>
      <protection hidden="1" locked="0"/>
    </xf>
    <xf numFmtId="0" fontId="2" fillId="0" borderId="0" xfId="0" applyFont="1" applyFill="1" applyBorder="1" applyAlignment="1" applyProtection="1">
      <alignment horizontal="center"/>
      <protection hidden="1" locked="0"/>
    </xf>
    <xf numFmtId="0" fontId="16" fillId="0" borderId="0" xfId="52" applyFont="1" applyAlignment="1" applyProtection="1">
      <alignment horizontal="center"/>
      <protection hidden="1" locked="0"/>
    </xf>
    <xf numFmtId="0" fontId="28" fillId="0" borderId="0" xfId="52" applyFont="1" applyAlignment="1" applyProtection="1">
      <alignment horizontal="center"/>
      <protection hidden="1" locked="0"/>
    </xf>
    <xf numFmtId="0" fontId="2" fillId="0" borderId="0" xfId="52" applyFont="1" applyFill="1" applyProtection="1">
      <alignment/>
      <protection hidden="1" locked="0"/>
    </xf>
    <xf numFmtId="0" fontId="25" fillId="0" borderId="15" xfId="0" applyFont="1" applyBorder="1" applyAlignment="1" applyProtection="1">
      <alignment/>
      <protection hidden="1" locked="0"/>
    </xf>
    <xf numFmtId="0" fontId="31" fillId="33" borderId="15" xfId="0" applyFont="1" applyFill="1" applyBorder="1" applyAlignment="1" applyProtection="1">
      <alignment horizontal="center"/>
      <protection hidden="1" locked="0"/>
    </xf>
    <xf numFmtId="0" fontId="3" fillId="0" borderId="0" xfId="0" applyFont="1" applyBorder="1" applyAlignment="1" applyProtection="1">
      <alignment/>
      <protection hidden="1" locked="0"/>
    </xf>
    <xf numFmtId="0" fontId="27" fillId="0" borderId="0" xfId="0" applyFont="1" applyBorder="1" applyAlignment="1" applyProtection="1">
      <alignment/>
      <protection hidden="1" locked="0"/>
    </xf>
    <xf numFmtId="0" fontId="30" fillId="0" borderId="15" xfId="0" applyFont="1" applyFill="1" applyBorder="1" applyAlignment="1" applyProtection="1">
      <alignment horizontal="right" vertical="center"/>
      <protection hidden="1" locked="0"/>
    </xf>
    <xf numFmtId="0" fontId="30" fillId="0" borderId="15" xfId="0" applyFont="1" applyFill="1" applyBorder="1" applyAlignment="1" applyProtection="1">
      <alignment horizontal="left" vertical="center"/>
      <protection hidden="1" locked="0"/>
    </xf>
    <xf numFmtId="0" fontId="30" fillId="0" borderId="15" xfId="0" applyFont="1" applyFill="1" applyBorder="1" applyAlignment="1" applyProtection="1">
      <alignment horizontal="center" vertical="center"/>
      <protection hidden="1" locked="0"/>
    </xf>
    <xf numFmtId="0" fontId="26" fillId="0" borderId="0" xfId="0" applyFont="1" applyBorder="1" applyAlignment="1" applyProtection="1">
      <alignment wrapText="1"/>
      <protection hidden="1" locked="0"/>
    </xf>
    <xf numFmtId="0" fontId="26" fillId="0" borderId="0" xfId="0" applyFont="1" applyFill="1" applyBorder="1" applyAlignment="1" applyProtection="1">
      <alignment/>
      <protection hidden="1" locked="0"/>
    </xf>
    <xf numFmtId="0" fontId="25" fillId="0" borderId="0" xfId="0" applyFont="1" applyBorder="1" applyAlignment="1" applyProtection="1">
      <alignment/>
      <protection hidden="1" locked="0"/>
    </xf>
    <xf numFmtId="49" fontId="14" fillId="0" borderId="0" xfId="52" applyNumberFormat="1" applyFont="1" applyAlignment="1" applyProtection="1">
      <alignment horizontal="right"/>
      <protection hidden="1" locked="0"/>
    </xf>
    <xf numFmtId="0" fontId="7" fillId="0" borderId="16" xfId="51" applyNumberFormat="1" applyFont="1" applyFill="1" applyBorder="1" applyAlignment="1" applyProtection="1">
      <alignment horizontal="center" vertical="center"/>
      <protection hidden="1" locked="0"/>
    </xf>
    <xf numFmtId="0" fontId="7" fillId="0" borderId="17" xfId="51" applyNumberFormat="1" applyFont="1" applyFill="1" applyBorder="1" applyAlignment="1" applyProtection="1">
      <alignment horizontal="center" vertical="center"/>
      <protection hidden="1" locked="0"/>
    </xf>
    <xf numFmtId="0" fontId="11" fillId="0" borderId="0" xfId="51" applyNumberFormat="1" applyFont="1" applyFill="1" applyBorder="1" applyAlignment="1" applyProtection="1">
      <alignment horizontal="center" vertical="center"/>
      <protection hidden="1" locked="0"/>
    </xf>
    <xf numFmtId="14" fontId="8" fillId="0" borderId="0" xfId="52" applyNumberFormat="1" applyFont="1" applyAlignment="1" applyProtection="1">
      <alignment horizontal="right"/>
      <protection hidden="1" locked="0"/>
    </xf>
    <xf numFmtId="0" fontId="19" fillId="0" borderId="0" xfId="51" applyNumberFormat="1" applyFont="1" applyFill="1" applyBorder="1" applyAlignment="1" applyProtection="1">
      <alignment horizontal="center" vertical="center"/>
      <protection hidden="1" locked="0"/>
    </xf>
    <xf numFmtId="0" fontId="20" fillId="0" borderId="18" xfId="52" applyFont="1" applyBorder="1" applyAlignment="1" applyProtection="1">
      <alignment horizontal="center" vertical="center"/>
      <protection hidden="1" locked="0"/>
    </xf>
    <xf numFmtId="0" fontId="6" fillId="0" borderId="19" xfId="52" applyFont="1" applyBorder="1" applyAlignment="1" applyProtection="1">
      <alignment horizontal="center" vertical="center"/>
      <protection hidden="1" locked="0"/>
    </xf>
    <xf numFmtId="0" fontId="6" fillId="0" borderId="20" xfId="51" applyFont="1" applyBorder="1" applyAlignment="1" applyProtection="1">
      <alignment horizontal="center" vertical="center"/>
      <protection hidden="1" locked="0"/>
    </xf>
    <xf numFmtId="0" fontId="6" fillId="0" borderId="21" xfId="51" applyFont="1" applyBorder="1" applyAlignment="1" applyProtection="1">
      <alignment horizontal="center" vertical="center"/>
      <protection hidden="1" locked="0"/>
    </xf>
    <xf numFmtId="0" fontId="20" fillId="0" borderId="10" xfId="52" applyFont="1" applyFill="1" applyBorder="1" applyAlignment="1" applyProtection="1">
      <alignment horizontal="left" vertical="center"/>
      <protection hidden="1" locked="0"/>
    </xf>
    <xf numFmtId="0" fontId="7" fillId="0" borderId="22" xfId="52" applyNumberFormat="1" applyFont="1" applyFill="1" applyBorder="1" applyAlignment="1" applyProtection="1">
      <alignment horizontal="right" vertical="center"/>
      <protection hidden="1" locked="0"/>
    </xf>
    <xf numFmtId="0" fontId="20" fillId="0" borderId="23" xfId="52" applyFont="1" applyFill="1" applyBorder="1" applyAlignment="1" applyProtection="1">
      <alignment horizontal="left" vertical="center"/>
      <protection hidden="1" locked="0"/>
    </xf>
    <xf numFmtId="0" fontId="7" fillId="0" borderId="11" xfId="51" applyNumberFormat="1" applyFont="1" applyFill="1" applyBorder="1" applyAlignment="1" applyProtection="1">
      <alignment horizontal="center" vertical="center"/>
      <protection hidden="1" locked="0"/>
    </xf>
    <xf numFmtId="0" fontId="7" fillId="0" borderId="12" xfId="51" applyNumberFormat="1" applyFont="1" applyFill="1" applyBorder="1" applyAlignment="1" applyProtection="1">
      <alignment horizontal="center" vertical="center"/>
      <protection hidden="1" locked="0"/>
    </xf>
    <xf numFmtId="0" fontId="7" fillId="0" borderId="13" xfId="51" applyNumberFormat="1" applyFont="1" applyBorder="1" applyAlignment="1" applyProtection="1">
      <alignment vertical="center"/>
      <protection hidden="1" locked="0"/>
    </xf>
    <xf numFmtId="0" fontId="7" fillId="0" borderId="14" xfId="51" applyNumberFormat="1" applyFont="1" applyBorder="1" applyAlignment="1" applyProtection="1">
      <alignment vertical="center"/>
      <protection hidden="1" locked="0"/>
    </xf>
    <xf numFmtId="0" fontId="20" fillId="0" borderId="0" xfId="51" applyFont="1" applyFill="1" applyAlignment="1" applyProtection="1">
      <alignment horizontal="center" vertical="center"/>
      <protection hidden="1" locked="0"/>
    </xf>
    <xf numFmtId="0" fontId="18" fillId="0" borderId="0" xfId="51" applyNumberFormat="1" applyFont="1" applyFill="1" applyBorder="1" applyAlignment="1" applyProtection="1">
      <alignment horizontal="center" vertical="center"/>
      <protection hidden="1" locked="0"/>
    </xf>
    <xf numFmtId="0" fontId="2" fillId="0" borderId="0" xfId="0" applyFont="1" applyFill="1" applyBorder="1" applyAlignment="1" applyProtection="1">
      <alignment/>
      <protection hidden="1" locked="0"/>
    </xf>
    <xf numFmtId="0" fontId="16" fillId="0" borderId="0" xfId="0" applyFont="1" applyFill="1" applyBorder="1" applyAlignment="1" applyProtection="1">
      <alignment horizontal="center"/>
      <protection hidden="1" locked="0"/>
    </xf>
    <xf numFmtId="0" fontId="16" fillId="0" borderId="0" xfId="0" applyFont="1" applyAlignment="1" applyProtection="1">
      <alignment horizontal="center"/>
      <protection hidden="1" locked="0"/>
    </xf>
    <xf numFmtId="0" fontId="2" fillId="0" borderId="0" xfId="0" applyFont="1" applyFill="1" applyBorder="1" applyAlignment="1" applyProtection="1">
      <alignment/>
      <protection hidden="1" locked="0"/>
    </xf>
    <xf numFmtId="0" fontId="16" fillId="0" borderId="0" xfId="0" applyFont="1" applyFill="1" applyAlignment="1" applyProtection="1">
      <alignment horizontal="center"/>
      <protection hidden="1" locked="0"/>
    </xf>
    <xf numFmtId="0" fontId="2" fillId="0" borderId="0" xfId="0" applyFont="1" applyFill="1" applyBorder="1" applyAlignment="1" applyProtection="1">
      <alignment horizontal="right" vertical="center"/>
      <protection hidden="1" locked="0"/>
    </xf>
    <xf numFmtId="0" fontId="2" fillId="0" borderId="0" xfId="0" applyFont="1" applyFill="1" applyBorder="1" applyAlignment="1" applyProtection="1">
      <alignment horizontal="center" vertical="center"/>
      <protection hidden="1" locked="0"/>
    </xf>
    <xf numFmtId="0" fontId="23" fillId="0" borderId="0" xfId="0" applyFont="1" applyFill="1" applyAlignment="1" applyProtection="1">
      <alignment horizontal="center"/>
      <protection hidden="1" locked="0"/>
    </xf>
    <xf numFmtId="14" fontId="14" fillId="0" borderId="0" xfId="0" applyNumberFormat="1" applyFont="1" applyFill="1" applyAlignment="1" applyProtection="1">
      <alignment horizontal="right"/>
      <protection hidden="1" locked="0"/>
    </xf>
    <xf numFmtId="0" fontId="2" fillId="0" borderId="24" xfId="0" applyFont="1" applyBorder="1" applyAlignment="1" applyProtection="1">
      <alignment/>
      <protection hidden="1" locked="0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/>
      <protection hidden="1" locked="0"/>
    </xf>
    <xf numFmtId="0" fontId="0" fillId="34" borderId="0" xfId="0" applyFill="1" applyAlignment="1" applyProtection="1">
      <alignment horizontal="center" vertical="center"/>
      <protection hidden="1" locked="0"/>
    </xf>
    <xf numFmtId="0" fontId="0" fillId="34" borderId="0" xfId="0" applyNumberFormat="1" applyFill="1" applyAlignment="1" applyProtection="1">
      <alignment/>
      <protection hidden="1" locked="0"/>
    </xf>
    <xf numFmtId="0" fontId="0" fillId="34" borderId="0" xfId="0" applyFill="1" applyAlignment="1" applyProtection="1">
      <alignment/>
      <protection hidden="1" locked="0"/>
    </xf>
    <xf numFmtId="0" fontId="0" fillId="0" borderId="0" xfId="0" applyAlignment="1" applyProtection="1">
      <alignment horizontal="center" vertical="center"/>
      <protection hidden="1" locked="0"/>
    </xf>
    <xf numFmtId="0" fontId="0" fillId="0" borderId="0" xfId="0" applyNumberFormat="1" applyAlignment="1" applyProtection="1">
      <alignment/>
      <protection hidden="1" locked="0"/>
    </xf>
    <xf numFmtId="0" fontId="10" fillId="0" borderId="0" xfId="0" applyFont="1" applyAlignment="1" applyProtection="1">
      <alignment/>
      <protection hidden="1" locked="0"/>
    </xf>
    <xf numFmtId="0" fontId="10" fillId="0" borderId="25" xfId="0" applyFont="1" applyBorder="1" applyAlignment="1" applyProtection="1">
      <alignment horizontal="center"/>
      <protection hidden="1" locked="0"/>
    </xf>
    <xf numFmtId="0" fontId="10" fillId="0" borderId="26" xfId="0" applyFont="1" applyBorder="1" applyAlignment="1" applyProtection="1">
      <alignment horizontal="center"/>
      <protection hidden="1" locked="0"/>
    </xf>
    <xf numFmtId="0" fontId="10" fillId="0" borderId="0" xfId="0" applyFont="1" applyBorder="1" applyAlignment="1" applyProtection="1">
      <alignment/>
      <protection hidden="1" locked="0"/>
    </xf>
    <xf numFmtId="0" fontId="0" fillId="0" borderId="0" xfId="0" applyBorder="1" applyAlignment="1" applyProtection="1">
      <alignment/>
      <protection hidden="1" locked="0"/>
    </xf>
    <xf numFmtId="0" fontId="10" fillId="0" borderId="0" xfId="0" applyFont="1" applyBorder="1" applyAlignment="1" applyProtection="1">
      <alignment horizontal="center"/>
      <protection hidden="1" locked="0"/>
    </xf>
    <xf numFmtId="0" fontId="10" fillId="0" borderId="0" xfId="0" applyFont="1" applyFill="1" applyAlignment="1" applyProtection="1">
      <alignment/>
      <protection hidden="1" locked="0"/>
    </xf>
    <xf numFmtId="0" fontId="10" fillId="0" borderId="0" xfId="0" applyFont="1" applyFill="1" applyAlignment="1" applyProtection="1">
      <alignment horizontal="center"/>
      <protection hidden="1" locked="0"/>
    </xf>
    <xf numFmtId="1" fontId="10" fillId="0" borderId="0" xfId="0" applyNumberFormat="1" applyFont="1" applyFill="1" applyAlignment="1" applyProtection="1">
      <alignment horizontal="center"/>
      <protection hidden="1" locked="0"/>
    </xf>
    <xf numFmtId="1" fontId="29" fillId="0" borderId="0" xfId="0" applyNumberFormat="1" applyFont="1" applyFill="1" applyAlignment="1" applyProtection="1">
      <alignment horizontal="center"/>
      <protection hidden="1" locked="0"/>
    </xf>
    <xf numFmtId="0" fontId="31" fillId="33" borderId="15" xfId="0" applyFont="1" applyFill="1" applyBorder="1" applyAlignment="1" applyProtection="1">
      <alignment horizontal="left"/>
      <protection hidden="1" locked="0"/>
    </xf>
    <xf numFmtId="0" fontId="25" fillId="0" borderId="0" xfId="0" applyFont="1" applyBorder="1" applyAlignment="1" applyProtection="1">
      <alignment horizontal="left"/>
      <protection hidden="1" locked="0"/>
    </xf>
    <xf numFmtId="0" fontId="25" fillId="0" borderId="0" xfId="0" applyFont="1" applyBorder="1" applyAlignment="1" applyProtection="1">
      <alignment horizontal="center"/>
      <protection hidden="1" locked="0"/>
    </xf>
    <xf numFmtId="0" fontId="10" fillId="35" borderId="0" xfId="0" applyFont="1" applyFill="1" applyAlignment="1" applyProtection="1">
      <alignment/>
      <protection hidden="1" locked="0"/>
    </xf>
    <xf numFmtId="0" fontId="10" fillId="0" borderId="27" xfId="0" applyFont="1" applyBorder="1" applyAlignment="1" applyProtection="1">
      <alignment/>
      <protection hidden="1" locked="0"/>
    </xf>
    <xf numFmtId="0" fontId="10" fillId="0" borderId="0" xfId="0" applyNumberFormat="1" applyFont="1" applyAlignment="1" applyProtection="1">
      <alignment/>
      <protection hidden="1" locked="0"/>
    </xf>
    <xf numFmtId="0" fontId="6" fillId="0" borderId="0" xfId="52" applyFont="1" applyAlignment="1" applyProtection="1">
      <alignment horizontal="center"/>
      <protection hidden="1" locked="0"/>
    </xf>
    <xf numFmtId="0" fontId="6" fillId="0" borderId="0" xfId="52" applyFont="1" applyFill="1" applyAlignment="1" applyProtection="1">
      <alignment horizontal="center"/>
      <protection hidden="1" locked="0"/>
    </xf>
    <xf numFmtId="0" fontId="16" fillId="0" borderId="0" xfId="52" applyFont="1" applyFill="1" applyAlignment="1" applyProtection="1">
      <alignment horizontal="center"/>
      <protection hidden="1" locked="0"/>
    </xf>
    <xf numFmtId="0" fontId="6" fillId="0" borderId="15" xfId="52" applyFont="1" applyFill="1" applyBorder="1" applyAlignment="1" applyProtection="1">
      <alignment horizontal="center"/>
      <protection hidden="1" locked="0"/>
    </xf>
    <xf numFmtId="0" fontId="11" fillId="0" borderId="15" xfId="52" applyFont="1" applyFill="1" applyBorder="1" applyAlignment="1" applyProtection="1">
      <alignment horizontal="center"/>
      <protection hidden="1" locked="0"/>
    </xf>
    <xf numFmtId="0" fontId="6" fillId="0" borderId="28" xfId="52" applyFont="1" applyFill="1" applyBorder="1" applyAlignment="1" applyProtection="1">
      <alignment horizontal="center"/>
      <protection hidden="1" locked="0"/>
    </xf>
    <xf numFmtId="0" fontId="11" fillId="0" borderId="28" xfId="52" applyFont="1" applyFill="1" applyBorder="1" applyAlignment="1" applyProtection="1">
      <alignment horizontal="center"/>
      <protection hidden="1" locked="0"/>
    </xf>
    <xf numFmtId="0" fontId="6" fillId="0" borderId="29" xfId="52" applyFont="1" applyFill="1" applyBorder="1" applyAlignment="1" applyProtection="1">
      <alignment horizontal="center"/>
      <protection hidden="1" locked="0"/>
    </xf>
    <xf numFmtId="0" fontId="11" fillId="0" borderId="29" xfId="52" applyFont="1" applyFill="1" applyBorder="1" applyAlignment="1" applyProtection="1">
      <alignment horizontal="center"/>
      <protection hidden="1" locked="0"/>
    </xf>
    <xf numFmtId="0" fontId="6" fillId="0" borderId="30" xfId="52" applyFont="1" applyFill="1" applyBorder="1" applyAlignment="1" applyProtection="1">
      <alignment horizontal="center"/>
      <protection hidden="1" locked="0"/>
    </xf>
    <xf numFmtId="0" fontId="11" fillId="0" borderId="30" xfId="52" applyFont="1" applyFill="1" applyBorder="1" applyAlignment="1" applyProtection="1">
      <alignment horizontal="center"/>
      <protection hidden="1" locked="0"/>
    </xf>
    <xf numFmtId="0" fontId="32" fillId="0" borderId="0" xfId="0" applyFont="1" applyAlignment="1">
      <alignment vertical="center"/>
    </xf>
    <xf numFmtId="0" fontId="0" fillId="0" borderId="0" xfId="0" applyFill="1" applyAlignment="1" applyProtection="1">
      <alignment horizontal="center" vertical="center"/>
      <protection hidden="1" locked="0"/>
    </xf>
    <xf numFmtId="0" fontId="0" fillId="0" borderId="0" xfId="0" applyFill="1" applyAlignment="1" applyProtection="1">
      <alignment/>
      <protection hidden="1" locked="0"/>
    </xf>
    <xf numFmtId="0" fontId="0" fillId="0" borderId="0" xfId="0" applyFill="1" applyAlignment="1">
      <alignment/>
    </xf>
    <xf numFmtId="0" fontId="32" fillId="0" borderId="0" xfId="0" applyFont="1" applyAlignment="1">
      <alignment/>
    </xf>
    <xf numFmtId="0" fontId="30" fillId="0" borderId="30" xfId="0" applyFont="1" applyFill="1" applyBorder="1" applyAlignment="1" applyProtection="1">
      <alignment horizontal="right" vertical="center"/>
      <protection hidden="1" locked="0"/>
    </xf>
    <xf numFmtId="0" fontId="30" fillId="0" borderId="29" xfId="0" applyFont="1" applyFill="1" applyBorder="1" applyAlignment="1" applyProtection="1">
      <alignment horizontal="right" vertical="center"/>
      <protection hidden="1" locked="0"/>
    </xf>
    <xf numFmtId="0" fontId="2" fillId="0" borderId="12" xfId="0" applyFont="1" applyBorder="1" applyAlignment="1" applyProtection="1">
      <alignment/>
      <protection hidden="1" locked="0"/>
    </xf>
    <xf numFmtId="49" fontId="32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32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32" fillId="0" borderId="31" xfId="0" applyFont="1" applyBorder="1" applyAlignment="1">
      <alignment horizontal="center"/>
    </xf>
    <xf numFmtId="0" fontId="34" fillId="0" borderId="31" xfId="0" applyFont="1" applyBorder="1" applyAlignment="1">
      <alignment horizontal="center"/>
    </xf>
    <xf numFmtId="0" fontId="34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49" fontId="36" fillId="0" borderId="0" xfId="0" applyNumberFormat="1" applyFont="1" applyBorder="1" applyAlignment="1">
      <alignment/>
    </xf>
    <xf numFmtId="0" fontId="36" fillId="0" borderId="0" xfId="0" applyFont="1" applyBorder="1" applyAlignment="1">
      <alignment/>
    </xf>
    <xf numFmtId="0" fontId="32" fillId="36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32" fillId="0" borderId="0" xfId="0" applyFont="1" applyFill="1" applyBorder="1" applyAlignment="1">
      <alignment horizontal="center"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0" fontId="10" fillId="0" borderId="27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NumberFormat="1" applyFont="1" applyBorder="1" applyAlignment="1">
      <alignment/>
    </xf>
    <xf numFmtId="1" fontId="10" fillId="0" borderId="0" xfId="0" applyNumberFormat="1" applyFont="1" applyFill="1" applyAlignment="1">
      <alignment horizontal="center"/>
    </xf>
    <xf numFmtId="1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1" fontId="10" fillId="0" borderId="0" xfId="0" applyNumberFormat="1" applyFont="1" applyFill="1" applyBorder="1" applyAlignment="1">
      <alignment horizontal="center"/>
    </xf>
    <xf numFmtId="0" fontId="10" fillId="0" borderId="27" xfId="0" applyFont="1" applyBorder="1" applyAlignment="1">
      <alignment horizontal="center"/>
    </xf>
    <xf numFmtId="49" fontId="38" fillId="0" borderId="32" xfId="0" applyNumberFormat="1" applyFont="1" applyBorder="1" applyAlignment="1">
      <alignment horizontal="center" vertical="center"/>
    </xf>
    <xf numFmtId="49" fontId="38" fillId="0" borderId="0" xfId="0" applyNumberFormat="1" applyFont="1" applyBorder="1" applyAlignment="1">
      <alignment horizontal="center" vertical="center"/>
    </xf>
    <xf numFmtId="1" fontId="38" fillId="0" borderId="0" xfId="0" applyNumberFormat="1" applyFont="1" applyBorder="1" applyAlignment="1">
      <alignment horizontal="center" vertical="center"/>
    </xf>
    <xf numFmtId="49" fontId="10" fillId="0" borderId="0" xfId="0" applyNumberFormat="1" applyFont="1" applyAlignment="1">
      <alignment/>
    </xf>
    <xf numFmtId="0" fontId="37" fillId="0" borderId="0" xfId="0" applyFont="1" applyBorder="1" applyAlignment="1">
      <alignment horizontal="center"/>
    </xf>
    <xf numFmtId="0" fontId="39" fillId="37" borderId="0" xfId="0" applyFont="1" applyFill="1" applyBorder="1" applyAlignment="1">
      <alignment horizontal="center"/>
    </xf>
    <xf numFmtId="0" fontId="39" fillId="0" borderId="0" xfId="0" applyFont="1" applyBorder="1" applyAlignment="1">
      <alignment horizontal="left"/>
    </xf>
    <xf numFmtId="0" fontId="37" fillId="0" borderId="14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34" fillId="0" borderId="14" xfId="0" applyFont="1" applyBorder="1" applyAlignment="1">
      <alignment horizontal="center"/>
    </xf>
    <xf numFmtId="0" fontId="0" fillId="0" borderId="14" xfId="0" applyBorder="1" applyAlignment="1">
      <alignment/>
    </xf>
    <xf numFmtId="0" fontId="32" fillId="0" borderId="14" xfId="0" applyFont="1" applyBorder="1" applyAlignment="1">
      <alignment horizontal="center"/>
    </xf>
    <xf numFmtId="0" fontId="0" fillId="0" borderId="14" xfId="0" applyFill="1" applyBorder="1" applyAlignment="1">
      <alignment/>
    </xf>
    <xf numFmtId="0" fontId="0" fillId="0" borderId="33" xfId="0" applyFont="1" applyBorder="1" applyAlignment="1">
      <alignment horizontal="center"/>
    </xf>
    <xf numFmtId="0" fontId="32" fillId="38" borderId="30" xfId="0" applyFont="1" applyFill="1" applyBorder="1" applyAlignment="1">
      <alignment horizontal="center"/>
    </xf>
    <xf numFmtId="0" fontId="0" fillId="0" borderId="30" xfId="0" applyFont="1" applyBorder="1" applyAlignment="1">
      <alignment/>
    </xf>
    <xf numFmtId="0" fontId="0" fillId="0" borderId="30" xfId="0" applyFont="1" applyBorder="1" applyAlignment="1">
      <alignment horizontal="center"/>
    </xf>
    <xf numFmtId="0" fontId="32" fillId="0" borderId="30" xfId="0" applyFont="1" applyFill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32" fillId="38" borderId="15" xfId="0" applyFont="1" applyFill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32" fillId="0" borderId="15" xfId="0" applyFont="1" applyFill="1" applyBorder="1" applyAlignment="1">
      <alignment horizontal="center"/>
    </xf>
    <xf numFmtId="0" fontId="32" fillId="36" borderId="14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41" fillId="0" borderId="0" xfId="0" applyFont="1" applyBorder="1" applyAlignment="1">
      <alignment/>
    </xf>
    <xf numFmtId="0" fontId="40" fillId="0" borderId="25" xfId="0" applyFont="1" applyFill="1" applyBorder="1" applyAlignment="1" applyProtection="1">
      <alignment/>
      <protection locked="0"/>
    </xf>
    <xf numFmtId="0" fontId="40" fillId="0" borderId="25" xfId="0" applyFont="1" applyBorder="1" applyAlignment="1" applyProtection="1">
      <alignment/>
      <protection locked="0"/>
    </xf>
    <xf numFmtId="0" fontId="40" fillId="0" borderId="25" xfId="0" applyFont="1" applyFill="1" applyBorder="1" applyAlignment="1" applyProtection="1">
      <alignment horizontal="center"/>
      <protection locked="0"/>
    </xf>
    <xf numFmtId="0" fontId="40" fillId="0" borderId="25" xfId="0" applyFont="1" applyBorder="1" applyAlignment="1" applyProtection="1">
      <alignment horizontal="center"/>
      <protection locked="0"/>
    </xf>
    <xf numFmtId="0" fontId="30" fillId="0" borderId="25" xfId="0" applyFont="1" applyFill="1" applyBorder="1" applyAlignment="1" applyProtection="1">
      <alignment vertical="center"/>
      <protection locked="0"/>
    </xf>
    <xf numFmtId="0" fontId="25" fillId="0" borderId="25" xfId="0" applyFont="1" applyFill="1" applyBorder="1" applyAlignment="1">
      <alignment horizontal="center"/>
    </xf>
    <xf numFmtId="0" fontId="25" fillId="0" borderId="35" xfId="0" applyFont="1" applyFill="1" applyBorder="1" applyAlignment="1">
      <alignment horizontal="center" vertical="center"/>
    </xf>
    <xf numFmtId="1" fontId="6" fillId="39" borderId="0" xfId="51" applyNumberFormat="1" applyFont="1" applyFill="1" applyBorder="1" applyAlignment="1" applyProtection="1">
      <alignment horizontal="center" vertical="center"/>
      <protection hidden="1" locked="0"/>
    </xf>
    <xf numFmtId="0" fontId="20" fillId="39" borderId="0" xfId="52" applyFont="1" applyFill="1" applyBorder="1" applyAlignment="1" applyProtection="1">
      <alignment horizontal="left" vertical="center"/>
      <protection hidden="1" locked="0"/>
    </xf>
    <xf numFmtId="0" fontId="7" fillId="39" borderId="0" xfId="51" applyNumberFormat="1" applyFont="1" applyFill="1" applyBorder="1" applyAlignment="1" applyProtection="1">
      <alignment horizontal="center" vertical="center"/>
      <protection hidden="1" locked="0"/>
    </xf>
    <xf numFmtId="0" fontId="7" fillId="39" borderId="0" xfId="51" applyNumberFormat="1" applyFont="1" applyFill="1" applyBorder="1" applyAlignment="1" applyProtection="1">
      <alignment vertical="center"/>
      <protection hidden="1" locked="0"/>
    </xf>
    <xf numFmtId="0" fontId="22" fillId="39" borderId="0" xfId="51" applyFont="1" applyFill="1" applyBorder="1" applyAlignment="1" applyProtection="1">
      <alignment horizontal="center" vertical="center"/>
      <protection hidden="1" locked="0"/>
    </xf>
    <xf numFmtId="0" fontId="11" fillId="39" borderId="0" xfId="51" applyNumberFormat="1" applyFont="1" applyFill="1" applyBorder="1" applyAlignment="1" applyProtection="1">
      <alignment horizontal="center" vertical="center"/>
      <protection hidden="1" locked="0"/>
    </xf>
    <xf numFmtId="0" fontId="40" fillId="0" borderId="25" xfId="0" applyFont="1" applyBorder="1" applyAlignment="1" applyProtection="1">
      <alignment/>
      <protection locked="0"/>
    </xf>
    <xf numFmtId="0" fontId="40" fillId="0" borderId="25" xfId="0" applyFont="1" applyBorder="1" applyAlignment="1" applyProtection="1">
      <alignment horizontal="center" vertical="center"/>
      <protection locked="0"/>
    </xf>
    <xf numFmtId="0" fontId="43" fillId="0" borderId="0" xfId="0" applyFont="1" applyAlignment="1">
      <alignment/>
    </xf>
    <xf numFmtId="0" fontId="30" fillId="0" borderId="25" xfId="0" applyFont="1" applyBorder="1" applyAlignment="1">
      <alignment/>
    </xf>
    <xf numFmtId="0" fontId="30" fillId="0" borderId="25" xfId="0" applyFont="1" applyBorder="1" applyAlignment="1">
      <alignment horizontal="center"/>
    </xf>
    <xf numFmtId="49" fontId="7" fillId="0" borderId="11" xfId="51" applyNumberFormat="1" applyFont="1" applyFill="1" applyBorder="1" applyAlignment="1" applyProtection="1">
      <alignment horizontal="center" vertical="center"/>
      <protection hidden="1" locked="0"/>
    </xf>
    <xf numFmtId="49" fontId="7" fillId="0" borderId="12" xfId="51" applyNumberFormat="1" applyFont="1" applyFill="1" applyBorder="1" applyAlignment="1" applyProtection="1">
      <alignment horizontal="center" vertical="center"/>
      <protection hidden="1" locked="0"/>
    </xf>
    <xf numFmtId="49" fontId="7" fillId="0" borderId="16" xfId="51" applyNumberFormat="1" applyFont="1" applyFill="1" applyBorder="1" applyAlignment="1" applyProtection="1">
      <alignment horizontal="center" vertical="center"/>
      <protection hidden="1" locked="0"/>
    </xf>
    <xf numFmtId="49" fontId="7" fillId="0" borderId="11" xfId="51" applyNumberFormat="1" applyFont="1" applyFill="1" applyBorder="1" applyAlignment="1" applyProtection="1">
      <alignment horizontal="center" vertical="center"/>
      <protection hidden="1" locked="0"/>
    </xf>
    <xf numFmtId="49" fontId="7" fillId="0" borderId="12" xfId="51" applyNumberFormat="1" applyFont="1" applyFill="1" applyBorder="1" applyAlignment="1" applyProtection="1">
      <alignment horizontal="center" vertical="center"/>
      <protection hidden="1" locked="0"/>
    </xf>
    <xf numFmtId="49" fontId="7" fillId="0" borderId="17" xfId="51" applyNumberFormat="1" applyFont="1" applyFill="1" applyBorder="1" applyAlignment="1" applyProtection="1">
      <alignment horizontal="center" vertical="center"/>
      <protection hidden="1" locked="0"/>
    </xf>
    <xf numFmtId="49" fontId="7" fillId="0" borderId="14" xfId="51" applyNumberFormat="1" applyFont="1" applyFill="1" applyBorder="1" applyAlignment="1" applyProtection="1">
      <alignment horizontal="center" vertical="center"/>
      <protection hidden="1" locked="0"/>
    </xf>
    <xf numFmtId="49" fontId="7" fillId="0" borderId="13" xfId="51" applyNumberFormat="1" applyFont="1" applyFill="1" applyBorder="1" applyAlignment="1" applyProtection="1">
      <alignment horizontal="center" vertical="center"/>
      <protection hidden="1" locked="0"/>
    </xf>
    <xf numFmtId="49" fontId="7" fillId="0" borderId="13" xfId="51" applyNumberFormat="1" applyFont="1" applyBorder="1" applyAlignment="1" applyProtection="1">
      <alignment vertical="center"/>
      <protection hidden="1" locked="0"/>
    </xf>
    <xf numFmtId="49" fontId="7" fillId="0" borderId="14" xfId="51" applyNumberFormat="1" applyFont="1" applyBorder="1" applyAlignment="1" applyProtection="1">
      <alignment vertical="center"/>
      <protection hidden="1" locked="0"/>
    </xf>
    <xf numFmtId="0" fontId="20" fillId="0" borderId="0" xfId="52" applyFont="1" applyFill="1" applyBorder="1" applyAlignment="1" applyProtection="1">
      <alignment horizontal="left" vertical="center"/>
      <protection hidden="1" locked="0"/>
    </xf>
    <xf numFmtId="0" fontId="7" fillId="0" borderId="0" xfId="51" applyNumberFormat="1" applyFont="1" applyFill="1" applyBorder="1" applyAlignment="1" applyProtection="1">
      <alignment horizontal="center" vertical="center"/>
      <protection hidden="1" locked="0"/>
    </xf>
    <xf numFmtId="0" fontId="7" fillId="0" borderId="0" xfId="51" applyNumberFormat="1" applyFont="1" applyBorder="1" applyAlignment="1" applyProtection="1">
      <alignment vertical="center"/>
      <protection hidden="1" locked="0"/>
    </xf>
    <xf numFmtId="1" fontId="6" fillId="0" borderId="0" xfId="51" applyNumberFormat="1" applyFont="1" applyFill="1" applyBorder="1" applyAlignment="1" applyProtection="1">
      <alignment horizontal="center" vertical="center"/>
      <protection hidden="1" locked="0"/>
    </xf>
    <xf numFmtId="0" fontId="22" fillId="0" borderId="0" xfId="51" applyFont="1" applyFill="1" applyBorder="1" applyAlignment="1" applyProtection="1">
      <alignment horizontal="center" vertical="center"/>
      <protection hidden="1" locked="0"/>
    </xf>
    <xf numFmtId="49" fontId="7" fillId="0" borderId="0" xfId="51" applyNumberFormat="1" applyFont="1" applyFill="1" applyBorder="1" applyAlignment="1" applyProtection="1">
      <alignment horizontal="center" vertical="center"/>
      <protection hidden="1" locked="0"/>
    </xf>
    <xf numFmtId="49" fontId="7" fillId="0" borderId="0" xfId="51" applyNumberFormat="1" applyFont="1" applyBorder="1" applyAlignment="1" applyProtection="1">
      <alignment vertical="center"/>
      <protection hidden="1" locked="0"/>
    </xf>
    <xf numFmtId="49" fontId="11" fillId="0" borderId="0" xfId="51" applyNumberFormat="1" applyFont="1" applyFill="1" applyBorder="1" applyAlignment="1" applyProtection="1">
      <alignment horizontal="center" vertical="center"/>
      <protection hidden="1" locked="0"/>
    </xf>
    <xf numFmtId="49" fontId="18" fillId="0" borderId="0" xfId="51" applyNumberFormat="1" applyFont="1" applyFill="1" applyBorder="1" applyAlignment="1" applyProtection="1">
      <alignment horizontal="center" vertical="center"/>
      <protection hidden="1" locked="0"/>
    </xf>
    <xf numFmtId="49" fontId="22" fillId="0" borderId="0" xfId="51" applyNumberFormat="1" applyFont="1" applyFill="1" applyBorder="1" applyAlignment="1" applyProtection="1">
      <alignment horizontal="center" vertical="center"/>
      <protection hidden="1" locked="0"/>
    </xf>
    <xf numFmtId="49" fontId="2" fillId="0" borderId="36" xfId="0" applyNumberFormat="1" applyFont="1" applyBorder="1" applyAlignment="1" applyProtection="1">
      <alignment horizontal="center"/>
      <protection hidden="1" locked="0"/>
    </xf>
    <xf numFmtId="49" fontId="2" fillId="0" borderId="0" xfId="0" applyNumberFormat="1" applyFont="1" applyBorder="1" applyAlignment="1" applyProtection="1">
      <alignment horizontal="center"/>
      <protection hidden="1" locked="0"/>
    </xf>
    <xf numFmtId="49" fontId="2" fillId="0" borderId="26" xfId="0" applyNumberFormat="1" applyFont="1" applyBorder="1" applyAlignment="1" applyProtection="1">
      <alignment horizontal="center"/>
      <protection hidden="1" locked="0"/>
    </xf>
    <xf numFmtId="49" fontId="2" fillId="0" borderId="37" xfId="0" applyNumberFormat="1" applyFont="1" applyBorder="1" applyAlignment="1" applyProtection="1">
      <alignment horizontal="center"/>
      <protection hidden="1" locked="0"/>
    </xf>
    <xf numFmtId="49" fontId="2" fillId="0" borderId="0" xfId="0" applyNumberFormat="1" applyFont="1" applyFill="1" applyBorder="1" applyAlignment="1" applyProtection="1">
      <alignment horizontal="center"/>
      <protection hidden="1" locked="0"/>
    </xf>
    <xf numFmtId="49" fontId="2" fillId="0" borderId="37" xfId="0" applyNumberFormat="1" applyFont="1" applyFill="1" applyBorder="1" applyAlignment="1" applyProtection="1">
      <alignment horizontal="center"/>
      <protection hidden="1" locked="0"/>
    </xf>
    <xf numFmtId="49" fontId="2" fillId="0" borderId="38" xfId="0" applyNumberFormat="1" applyFont="1" applyFill="1" applyBorder="1" applyAlignment="1" applyProtection="1">
      <alignment horizontal="center"/>
      <protection hidden="1" locked="0"/>
    </xf>
    <xf numFmtId="49" fontId="2" fillId="0" borderId="39" xfId="0" applyNumberFormat="1" applyFont="1" applyBorder="1" applyAlignment="1" applyProtection="1">
      <alignment horizontal="center"/>
      <protection hidden="1" locked="0"/>
    </xf>
    <xf numFmtId="49" fontId="16" fillId="0" borderId="0" xfId="0" applyNumberFormat="1" applyFont="1" applyFill="1" applyBorder="1" applyAlignment="1" applyProtection="1">
      <alignment horizontal="center"/>
      <protection hidden="1" locked="0"/>
    </xf>
    <xf numFmtId="49" fontId="8" fillId="0" borderId="0" xfId="0" applyNumberFormat="1" applyFont="1" applyFill="1" applyBorder="1" applyAlignment="1" applyProtection="1">
      <alignment horizontal="center"/>
      <protection hidden="1" locked="0"/>
    </xf>
    <xf numFmtId="49" fontId="42" fillId="0" borderId="0" xfId="0" applyNumberFormat="1" applyFont="1" applyBorder="1" applyAlignment="1" applyProtection="1">
      <alignment horizontal="center"/>
      <protection hidden="1" locked="0"/>
    </xf>
    <xf numFmtId="49" fontId="2" fillId="0" borderId="0" xfId="0" applyNumberFormat="1" applyFont="1" applyBorder="1" applyAlignment="1" applyProtection="1">
      <alignment horizontal="center" vertical="center"/>
      <protection hidden="1" locked="0"/>
    </xf>
    <xf numFmtId="49" fontId="42" fillId="0" borderId="0" xfId="0" applyNumberFormat="1" applyFont="1" applyBorder="1" applyAlignment="1" applyProtection="1">
      <alignment horizontal="center" vertical="center"/>
      <protection hidden="1" locked="0"/>
    </xf>
    <xf numFmtId="0" fontId="42" fillId="0" borderId="0" xfId="0" applyFont="1" applyFill="1" applyAlignment="1" applyProtection="1">
      <alignment horizontal="center"/>
      <protection hidden="1" locked="0"/>
    </xf>
    <xf numFmtId="0" fontId="23" fillId="0" borderId="0" xfId="0" applyFont="1" applyBorder="1" applyAlignment="1" applyProtection="1">
      <alignment horizontal="center"/>
      <protection hidden="1" locked="0"/>
    </xf>
    <xf numFmtId="0" fontId="2" fillId="0" borderId="0" xfId="0" applyFont="1" applyBorder="1" applyAlignment="1" applyProtection="1">
      <alignment/>
      <protection hidden="1" locked="0"/>
    </xf>
    <xf numFmtId="0" fontId="2" fillId="0" borderId="36" xfId="0" applyFont="1" applyBorder="1" applyAlignment="1" applyProtection="1">
      <alignment/>
      <protection hidden="1" locked="0"/>
    </xf>
    <xf numFmtId="0" fontId="2" fillId="0" borderId="39" xfId="0" applyFont="1" applyBorder="1" applyAlignment="1" applyProtection="1">
      <alignment/>
      <protection hidden="1" locked="0"/>
    </xf>
    <xf numFmtId="49" fontId="2" fillId="0" borderId="36" xfId="0" applyNumberFormat="1" applyFont="1" applyBorder="1" applyAlignment="1" applyProtection="1">
      <alignment horizontal="center" vertical="center"/>
      <protection hidden="1" locked="0"/>
    </xf>
    <xf numFmtId="49" fontId="2" fillId="0" borderId="38" xfId="0" applyNumberFormat="1" applyFont="1" applyBorder="1" applyAlignment="1" applyProtection="1">
      <alignment horizontal="center" vertical="center"/>
      <protection hidden="1" locked="0"/>
    </xf>
    <xf numFmtId="49" fontId="2" fillId="0" borderId="37" xfId="0" applyNumberFormat="1" applyFont="1" applyBorder="1" applyAlignment="1" applyProtection="1">
      <alignment horizontal="center" vertical="center"/>
      <protection hidden="1" locked="0"/>
    </xf>
    <xf numFmtId="49" fontId="2" fillId="0" borderId="38" xfId="0" applyNumberFormat="1" applyFont="1" applyBorder="1" applyAlignment="1" applyProtection="1">
      <alignment horizontal="center"/>
      <protection hidden="1" locked="0"/>
    </xf>
    <xf numFmtId="49" fontId="2" fillId="0" borderId="39" xfId="0" applyNumberFormat="1" applyFont="1" applyBorder="1" applyAlignment="1" applyProtection="1">
      <alignment horizontal="right" vertical="center"/>
      <protection hidden="1" locked="0"/>
    </xf>
    <xf numFmtId="49" fontId="2" fillId="0" borderId="39" xfId="0" applyNumberFormat="1" applyFont="1" applyBorder="1" applyAlignment="1" applyProtection="1">
      <alignment horizontal="center" vertical="center"/>
      <protection hidden="1" locked="0"/>
    </xf>
    <xf numFmtId="49" fontId="2" fillId="0" borderId="26" xfId="0" applyNumberFormat="1" applyFont="1" applyFill="1" applyBorder="1" applyAlignment="1" applyProtection="1">
      <alignment horizontal="center"/>
      <protection hidden="1" locked="0"/>
    </xf>
    <xf numFmtId="49" fontId="2" fillId="0" borderId="26" xfId="0" applyNumberFormat="1" applyFont="1" applyBorder="1" applyAlignment="1" applyProtection="1">
      <alignment horizontal="center" vertical="center"/>
      <protection hidden="1" locked="0"/>
    </xf>
    <xf numFmtId="49" fontId="23" fillId="0" borderId="38" xfId="0" applyNumberFormat="1" applyFont="1" applyBorder="1" applyAlignment="1" applyProtection="1">
      <alignment horizontal="center"/>
      <protection hidden="1" locked="0"/>
    </xf>
    <xf numFmtId="49" fontId="2" fillId="0" borderId="39" xfId="0" applyNumberFormat="1" applyFont="1" applyFill="1" applyBorder="1" applyAlignment="1" applyProtection="1">
      <alignment horizontal="center"/>
      <protection hidden="1" locked="0"/>
    </xf>
    <xf numFmtId="49" fontId="2" fillId="0" borderId="0" xfId="0" applyNumberFormat="1" applyFont="1" applyFill="1" applyAlignment="1" applyProtection="1">
      <alignment horizontal="center"/>
      <protection hidden="1" locked="0"/>
    </xf>
    <xf numFmtId="49" fontId="2" fillId="0" borderId="38" xfId="0" applyNumberFormat="1" applyFont="1" applyBorder="1" applyAlignment="1" applyProtection="1">
      <alignment horizontal="center"/>
      <protection hidden="1" locked="0"/>
    </xf>
    <xf numFmtId="49" fontId="2" fillId="0" borderId="37" xfId="0" applyNumberFormat="1" applyFont="1" applyBorder="1" applyAlignment="1" applyProtection="1">
      <alignment horizontal="center"/>
      <protection hidden="1" locked="0"/>
    </xf>
    <xf numFmtId="49" fontId="0" fillId="0" borderId="10" xfId="0" applyNumberFormat="1" applyBorder="1" applyAlignment="1">
      <alignment horizontal="center"/>
    </xf>
    <xf numFmtId="49" fontId="2" fillId="0" borderId="12" xfId="0" applyNumberFormat="1" applyFont="1" applyBorder="1" applyAlignment="1" applyProtection="1">
      <alignment horizontal="left" vertical="center"/>
      <protection hidden="1" locked="0"/>
    </xf>
    <xf numFmtId="49" fontId="42" fillId="0" borderId="0" xfId="0" applyNumberFormat="1" applyFont="1" applyFill="1" applyBorder="1" applyAlignment="1" applyProtection="1">
      <alignment horizontal="center"/>
      <protection hidden="1" locked="0"/>
    </xf>
    <xf numFmtId="49" fontId="42" fillId="0" borderId="38" xfId="0" applyNumberFormat="1" applyFont="1" applyFill="1" applyBorder="1" applyAlignment="1" applyProtection="1">
      <alignment horizontal="center"/>
      <protection hidden="1" locked="0"/>
    </xf>
    <xf numFmtId="49" fontId="42" fillId="0" borderId="38" xfId="0" applyNumberFormat="1" applyFont="1" applyBorder="1" applyAlignment="1" applyProtection="1">
      <alignment horizontal="center"/>
      <protection hidden="1" locked="0"/>
    </xf>
    <xf numFmtId="49" fontId="42" fillId="0" borderId="38" xfId="0" applyNumberFormat="1" applyFont="1" applyBorder="1" applyAlignment="1" applyProtection="1">
      <alignment horizontal="center" vertical="center"/>
      <protection hidden="1" locked="0"/>
    </xf>
    <xf numFmtId="49" fontId="2" fillId="0" borderId="24" xfId="0" applyNumberFormat="1" applyFont="1" applyBorder="1" applyAlignment="1" applyProtection="1">
      <alignment horizontal="center" vertical="center"/>
      <protection hidden="1" locked="0"/>
    </xf>
    <xf numFmtId="49" fontId="42" fillId="0" borderId="36" xfId="0" applyNumberFormat="1" applyFont="1" applyBorder="1" applyAlignment="1" applyProtection="1">
      <alignment horizontal="center" vertical="center"/>
      <protection hidden="1" locked="0"/>
    </xf>
    <xf numFmtId="49" fontId="42" fillId="0" borderId="36" xfId="0" applyNumberFormat="1" applyFont="1" applyBorder="1" applyAlignment="1" applyProtection="1">
      <alignment horizontal="center"/>
      <protection hidden="1" locked="0"/>
    </xf>
    <xf numFmtId="49" fontId="42" fillId="0" borderId="39" xfId="0" applyNumberFormat="1" applyFont="1" applyBorder="1" applyAlignment="1" applyProtection="1">
      <alignment horizontal="center" vertical="center"/>
      <protection hidden="1" locked="0"/>
    </xf>
    <xf numFmtId="0" fontId="42" fillId="0" borderId="0" xfId="0" applyFont="1" applyAlignment="1" applyProtection="1">
      <alignment horizontal="center"/>
      <protection hidden="1" locked="0"/>
    </xf>
    <xf numFmtId="0" fontId="42" fillId="0" borderId="0" xfId="0" applyFont="1" applyBorder="1" applyAlignment="1" applyProtection="1">
      <alignment/>
      <protection hidden="1" locked="0"/>
    </xf>
    <xf numFmtId="0" fontId="3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0" fillId="0" borderId="25" xfId="0" applyFont="1" applyFill="1" applyBorder="1" applyAlignment="1">
      <alignment/>
    </xf>
    <xf numFmtId="0" fontId="30" fillId="0" borderId="25" xfId="0" applyFont="1" applyFill="1" applyBorder="1" applyAlignment="1">
      <alignment horizontal="center"/>
    </xf>
    <xf numFmtId="0" fontId="0" fillId="0" borderId="0" xfId="0" applyAlignment="1">
      <alignment/>
    </xf>
    <xf numFmtId="0" fontId="21" fillId="0" borderId="0" xfId="52" applyFont="1" applyAlignment="1" applyProtection="1">
      <alignment horizontal="center"/>
      <protection hidden="1" locked="0"/>
    </xf>
    <xf numFmtId="0" fontId="35" fillId="0" borderId="0" xfId="0" applyFont="1" applyBorder="1" applyAlignment="1">
      <alignment horizontal="center"/>
    </xf>
    <xf numFmtId="0" fontId="32" fillId="34" borderId="0" xfId="0" applyFont="1" applyFill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2" fillId="0" borderId="0" xfId="0" applyFont="1" applyFill="1" applyAlignment="1">
      <alignment horizontal="center" vertical="center"/>
    </xf>
    <xf numFmtId="0" fontId="19" fillId="0" borderId="40" xfId="51" applyNumberFormat="1" applyFont="1" applyFill="1" applyBorder="1" applyAlignment="1" applyProtection="1">
      <alignment horizontal="center" vertical="center"/>
      <protection hidden="1" locked="0"/>
    </xf>
    <xf numFmtId="0" fontId="19" fillId="0" borderId="41" xfId="51" applyNumberFormat="1" applyFont="1" applyFill="1" applyBorder="1" applyAlignment="1" applyProtection="1">
      <alignment horizontal="center" vertical="center"/>
      <protection hidden="1" locked="0"/>
    </xf>
    <xf numFmtId="49" fontId="22" fillId="35" borderId="13" xfId="51" applyNumberFormat="1" applyFont="1" applyFill="1" applyBorder="1" applyAlignment="1" applyProtection="1">
      <alignment horizontal="center" vertical="center"/>
      <protection hidden="1" locked="0"/>
    </xf>
    <xf numFmtId="49" fontId="22" fillId="35" borderId="14" xfId="51" applyNumberFormat="1" applyFont="1" applyFill="1" applyBorder="1" applyAlignment="1" applyProtection="1">
      <alignment horizontal="center" vertical="center"/>
      <protection hidden="1" locked="0"/>
    </xf>
    <xf numFmtId="49" fontId="18" fillId="0" borderId="42" xfId="51" applyNumberFormat="1" applyFont="1" applyFill="1" applyBorder="1" applyAlignment="1" applyProtection="1">
      <alignment horizontal="center" vertical="center"/>
      <protection hidden="1" locked="0"/>
    </xf>
    <xf numFmtId="49" fontId="18" fillId="0" borderId="43" xfId="51" applyNumberFormat="1" applyFont="1" applyFill="1" applyBorder="1" applyAlignment="1" applyProtection="1">
      <alignment horizontal="center" vertical="center"/>
      <protection hidden="1" locked="0"/>
    </xf>
    <xf numFmtId="0" fontId="19" fillId="0" borderId="23" xfId="51" applyNumberFormat="1" applyFont="1" applyFill="1" applyBorder="1" applyAlignment="1" applyProtection="1">
      <alignment horizontal="center" vertical="center"/>
      <protection hidden="1" locked="0"/>
    </xf>
    <xf numFmtId="0" fontId="19" fillId="0" borderId="22" xfId="51" applyNumberFormat="1" applyFont="1" applyFill="1" applyBorder="1" applyAlignment="1" applyProtection="1">
      <alignment horizontal="center" vertical="center"/>
      <protection hidden="1" locked="0"/>
    </xf>
    <xf numFmtId="0" fontId="19" fillId="0" borderId="44" xfId="51" applyNumberFormat="1" applyFont="1" applyFill="1" applyBorder="1" applyAlignment="1" applyProtection="1">
      <alignment horizontal="center" vertical="center"/>
      <protection hidden="1" locked="0"/>
    </xf>
    <xf numFmtId="1" fontId="6" fillId="35" borderId="45" xfId="51" applyNumberFormat="1" applyFont="1" applyFill="1" applyBorder="1" applyAlignment="1" applyProtection="1">
      <alignment horizontal="center" vertical="center"/>
      <protection hidden="1" locked="0"/>
    </xf>
    <xf numFmtId="1" fontId="6" fillId="35" borderId="46" xfId="51" applyNumberFormat="1" applyFont="1" applyFill="1" applyBorder="1" applyAlignment="1" applyProtection="1">
      <alignment horizontal="center" vertical="center"/>
      <protection hidden="1" locked="0"/>
    </xf>
    <xf numFmtId="49" fontId="6" fillId="0" borderId="47" xfId="51" applyNumberFormat="1" applyFont="1" applyFill="1" applyBorder="1" applyAlignment="1" applyProtection="1">
      <alignment horizontal="center" vertical="center"/>
      <protection hidden="1" locked="0"/>
    </xf>
    <xf numFmtId="49" fontId="6" fillId="0" borderId="0" xfId="51" applyNumberFormat="1" applyFont="1" applyFill="1" applyBorder="1" applyAlignment="1" applyProtection="1">
      <alignment horizontal="center" vertical="center"/>
      <protection hidden="1" locked="0"/>
    </xf>
    <xf numFmtId="49" fontId="6" fillId="0" borderId="36" xfId="51" applyNumberFormat="1" applyFont="1" applyFill="1" applyBorder="1" applyAlignment="1" applyProtection="1">
      <alignment horizontal="center" vertical="center"/>
      <protection hidden="1" locked="0"/>
    </xf>
    <xf numFmtId="49" fontId="6" fillId="0" borderId="37" xfId="51" applyNumberFormat="1" applyFont="1" applyFill="1" applyBorder="1" applyAlignment="1" applyProtection="1">
      <alignment horizontal="center" vertical="center"/>
      <protection hidden="1" locked="0"/>
    </xf>
    <xf numFmtId="49" fontId="6" fillId="0" borderId="37" xfId="51" applyNumberFormat="1" applyFont="1" applyBorder="1" applyAlignment="1" applyProtection="1">
      <alignment horizontal="center" vertical="center"/>
      <protection hidden="1" locked="0"/>
    </xf>
    <xf numFmtId="49" fontId="6" fillId="0" borderId="24" xfId="51" applyNumberFormat="1" applyFont="1" applyBorder="1" applyAlignment="1" applyProtection="1">
      <alignment horizontal="center" vertical="center"/>
      <protection hidden="1" locked="0"/>
    </xf>
    <xf numFmtId="49" fontId="6" fillId="0" borderId="36" xfId="51" applyNumberFormat="1" applyFont="1" applyBorder="1" applyAlignment="1" applyProtection="1">
      <alignment horizontal="center" vertical="center"/>
      <protection hidden="1" locked="0"/>
    </xf>
    <xf numFmtId="49" fontId="22" fillId="35" borderId="10" xfId="51" applyNumberFormat="1" applyFont="1" applyFill="1" applyBorder="1" applyAlignment="1" applyProtection="1">
      <alignment horizontal="center" vertical="center"/>
      <protection hidden="1" locked="0"/>
    </xf>
    <xf numFmtId="49" fontId="22" fillId="35" borderId="0" xfId="51" applyNumberFormat="1" applyFont="1" applyFill="1" applyBorder="1" applyAlignment="1" applyProtection="1">
      <alignment horizontal="center" vertical="center"/>
      <protection hidden="1" locked="0"/>
    </xf>
    <xf numFmtId="49" fontId="11" fillId="0" borderId="48" xfId="51" applyNumberFormat="1" applyFont="1" applyFill="1" applyBorder="1" applyAlignment="1" applyProtection="1">
      <alignment horizontal="center" vertical="center"/>
      <protection hidden="1" locked="0"/>
    </xf>
    <xf numFmtId="49" fontId="11" fillId="0" borderId="24" xfId="51" applyNumberFormat="1" applyFont="1" applyFill="1" applyBorder="1" applyAlignment="1" applyProtection="1">
      <alignment horizontal="center" vertical="center"/>
      <protection hidden="1" locked="0"/>
    </xf>
    <xf numFmtId="49" fontId="11" fillId="0" borderId="49" xfId="51" applyNumberFormat="1" applyFont="1" applyFill="1" applyBorder="1" applyAlignment="1" applyProtection="1">
      <alignment horizontal="center" vertical="center"/>
      <protection hidden="1" locked="0"/>
    </xf>
    <xf numFmtId="49" fontId="11" fillId="0" borderId="14" xfId="51" applyNumberFormat="1" applyFont="1" applyFill="1" applyBorder="1" applyAlignment="1" applyProtection="1">
      <alignment horizontal="center" vertical="center"/>
      <protection hidden="1" locked="0"/>
    </xf>
    <xf numFmtId="49" fontId="18" fillId="0" borderId="25" xfId="51" applyNumberFormat="1" applyFont="1" applyFill="1" applyBorder="1" applyAlignment="1" applyProtection="1">
      <alignment horizontal="center" vertical="center"/>
      <protection hidden="1" locked="0"/>
    </xf>
    <xf numFmtId="49" fontId="22" fillId="35" borderId="11" xfId="51" applyNumberFormat="1" applyFont="1" applyFill="1" applyBorder="1" applyAlignment="1" applyProtection="1">
      <alignment horizontal="center" vertical="center"/>
      <protection hidden="1" locked="0"/>
    </xf>
    <xf numFmtId="49" fontId="22" fillId="35" borderId="12" xfId="51" applyNumberFormat="1" applyFont="1" applyFill="1" applyBorder="1" applyAlignment="1" applyProtection="1">
      <alignment horizontal="center" vertical="center"/>
      <protection hidden="1" locked="0"/>
    </xf>
    <xf numFmtId="49" fontId="18" fillId="0" borderId="50" xfId="51" applyNumberFormat="1" applyFont="1" applyFill="1" applyBorder="1" applyAlignment="1" applyProtection="1">
      <alignment horizontal="center" vertical="center"/>
      <protection hidden="1" locked="0"/>
    </xf>
    <xf numFmtId="0" fontId="6" fillId="0" borderId="19" xfId="51" applyNumberFormat="1" applyFont="1" applyBorder="1" applyAlignment="1" applyProtection="1">
      <alignment horizontal="center" vertical="center"/>
      <protection hidden="1" locked="0"/>
    </xf>
    <xf numFmtId="0" fontId="6" fillId="0" borderId="51" xfId="51" applyNumberFormat="1" applyFont="1" applyBorder="1" applyAlignment="1" applyProtection="1">
      <alignment horizontal="center" vertical="center"/>
      <protection hidden="1" locked="0"/>
    </xf>
    <xf numFmtId="0" fontId="6" fillId="0" borderId="52" xfId="51" applyNumberFormat="1" applyFont="1" applyBorder="1" applyAlignment="1" applyProtection="1">
      <alignment horizontal="center" vertical="center"/>
      <protection hidden="1" locked="0"/>
    </xf>
    <xf numFmtId="0" fontId="6" fillId="0" borderId="53" xfId="51" applyFont="1" applyBorder="1" applyAlignment="1" applyProtection="1">
      <alignment horizontal="center" vertical="center"/>
      <protection hidden="1" locked="0"/>
    </xf>
    <xf numFmtId="0" fontId="6" fillId="0" borderId="54" xfId="51" applyFont="1" applyBorder="1" applyAlignment="1" applyProtection="1">
      <alignment horizontal="center" vertical="center"/>
      <protection hidden="1" locked="0"/>
    </xf>
    <xf numFmtId="49" fontId="6" fillId="0" borderId="24" xfId="51" applyNumberFormat="1" applyFont="1" applyFill="1" applyBorder="1" applyAlignment="1" applyProtection="1">
      <alignment horizontal="center" vertical="center"/>
      <protection hidden="1" locked="0"/>
    </xf>
    <xf numFmtId="49" fontId="6" fillId="0" borderId="55" xfId="51" applyNumberFormat="1" applyFont="1" applyFill="1" applyBorder="1" applyAlignment="1" applyProtection="1">
      <alignment horizontal="center" vertical="center"/>
      <protection hidden="1" locked="0"/>
    </xf>
    <xf numFmtId="49" fontId="11" fillId="0" borderId="56" xfId="51" applyNumberFormat="1" applyFont="1" applyFill="1" applyBorder="1" applyAlignment="1" applyProtection="1">
      <alignment horizontal="center" vertical="center"/>
      <protection hidden="1" locked="0"/>
    </xf>
    <xf numFmtId="49" fontId="11" fillId="0" borderId="12" xfId="51" applyNumberFormat="1" applyFont="1" applyFill="1" applyBorder="1" applyAlignment="1" applyProtection="1">
      <alignment horizontal="center" vertical="center"/>
      <protection hidden="1" locked="0"/>
    </xf>
    <xf numFmtId="1" fontId="6" fillId="35" borderId="57" xfId="51" applyNumberFormat="1" applyFont="1" applyFill="1" applyBorder="1" applyAlignment="1" applyProtection="1">
      <alignment horizontal="center" vertical="center"/>
      <protection hidden="1" locked="0"/>
    </xf>
    <xf numFmtId="49" fontId="22" fillId="35" borderId="16" xfId="51" applyNumberFormat="1" applyFont="1" applyFill="1" applyBorder="1" applyAlignment="1" applyProtection="1">
      <alignment horizontal="center" vertical="center"/>
      <protection hidden="1" locked="0"/>
    </xf>
    <xf numFmtId="49" fontId="22" fillId="35" borderId="39" xfId="51" applyNumberFormat="1" applyFont="1" applyFill="1" applyBorder="1" applyAlignment="1" applyProtection="1">
      <alignment horizontal="center" vertical="center"/>
      <protection hidden="1" locked="0"/>
    </xf>
    <xf numFmtId="49" fontId="22" fillId="35" borderId="58" xfId="51" applyNumberFormat="1" applyFont="1" applyFill="1" applyBorder="1" applyAlignment="1" applyProtection="1">
      <alignment horizontal="center" vertical="center"/>
      <protection hidden="1" locked="0"/>
    </xf>
    <xf numFmtId="49" fontId="22" fillId="35" borderId="59" xfId="51" applyNumberFormat="1" applyFont="1" applyFill="1" applyBorder="1" applyAlignment="1" applyProtection="1">
      <alignment horizontal="center" vertical="center"/>
      <protection hidden="1" locked="0"/>
    </xf>
    <xf numFmtId="49" fontId="22" fillId="35" borderId="60" xfId="51" applyNumberFormat="1" applyFont="1" applyFill="1" applyBorder="1" applyAlignment="1" applyProtection="1">
      <alignment horizontal="center" vertical="center"/>
      <protection hidden="1" locked="0"/>
    </xf>
    <xf numFmtId="49" fontId="6" fillId="0" borderId="61" xfId="51" applyNumberFormat="1" applyFont="1" applyFill="1" applyBorder="1" applyAlignment="1" applyProtection="1">
      <alignment horizontal="center" vertical="center"/>
      <protection hidden="1" locked="0"/>
    </xf>
    <xf numFmtId="49" fontId="6" fillId="0" borderId="59" xfId="51" applyNumberFormat="1" applyFont="1" applyFill="1" applyBorder="1" applyAlignment="1" applyProtection="1">
      <alignment horizontal="center" vertical="center"/>
      <protection hidden="1" locked="0"/>
    </xf>
    <xf numFmtId="49" fontId="6" fillId="0" borderId="60" xfId="51" applyNumberFormat="1" applyFont="1" applyFill="1" applyBorder="1" applyAlignment="1" applyProtection="1">
      <alignment horizontal="center" vertical="center"/>
      <protection hidden="1" locked="0"/>
    </xf>
    <xf numFmtId="49" fontId="6" fillId="0" borderId="62" xfId="51" applyNumberFormat="1" applyFont="1" applyFill="1" applyBorder="1" applyAlignment="1" applyProtection="1">
      <alignment horizontal="center" vertical="center"/>
      <protection hidden="1" locked="0"/>
    </xf>
    <xf numFmtId="49" fontId="11" fillId="0" borderId="63" xfId="51" applyNumberFormat="1" applyFont="1" applyFill="1" applyBorder="1" applyAlignment="1" applyProtection="1">
      <alignment horizontal="center" vertical="center"/>
      <protection hidden="1" locked="0"/>
    </xf>
    <xf numFmtId="49" fontId="11" fillId="0" borderId="59" xfId="51" applyNumberFormat="1" applyFont="1" applyFill="1" applyBorder="1" applyAlignment="1" applyProtection="1">
      <alignment horizontal="center" vertical="center"/>
      <protection hidden="1" locked="0"/>
    </xf>
    <xf numFmtId="0" fontId="6" fillId="0" borderId="64" xfId="51" applyNumberFormat="1" applyFont="1" applyBorder="1" applyAlignment="1" applyProtection="1">
      <alignment horizontal="center" vertical="center"/>
      <protection hidden="1" locked="0"/>
    </xf>
    <xf numFmtId="0" fontId="23" fillId="0" borderId="0" xfId="51" applyFont="1" applyFill="1" applyBorder="1" applyAlignment="1" applyProtection="1">
      <alignment horizontal="right" vertical="center"/>
      <protection hidden="1" locked="0"/>
    </xf>
    <xf numFmtId="0" fontId="16" fillId="0" borderId="0" xfId="51" applyFont="1" applyFill="1" applyBorder="1" applyAlignment="1" applyProtection="1">
      <alignment horizontal="center" vertical="center"/>
      <protection hidden="1" locked="0"/>
    </xf>
    <xf numFmtId="0" fontId="22" fillId="35" borderId="10" xfId="51" applyFont="1" applyFill="1" applyBorder="1" applyAlignment="1" applyProtection="1">
      <alignment horizontal="center" vertical="center"/>
      <protection hidden="1" locked="0"/>
    </xf>
    <xf numFmtId="0" fontId="22" fillId="35" borderId="0" xfId="51" applyFont="1" applyFill="1" applyBorder="1" applyAlignment="1" applyProtection="1">
      <alignment horizontal="center" vertical="center"/>
      <protection hidden="1" locked="0"/>
    </xf>
    <xf numFmtId="0" fontId="6" fillId="0" borderId="37" xfId="51" applyNumberFormat="1" applyFont="1" applyFill="1" applyBorder="1" applyAlignment="1" applyProtection="1">
      <alignment horizontal="center" vertical="center"/>
      <protection hidden="1" locked="0"/>
    </xf>
    <xf numFmtId="0" fontId="6" fillId="0" borderId="24" xfId="51" applyNumberFormat="1" applyFont="1" applyFill="1" applyBorder="1" applyAlignment="1" applyProtection="1">
      <alignment horizontal="center" vertical="center"/>
      <protection hidden="1" locked="0"/>
    </xf>
    <xf numFmtId="0" fontId="6" fillId="0" borderId="55" xfId="51" applyNumberFormat="1" applyFont="1" applyFill="1" applyBorder="1" applyAlignment="1" applyProtection="1">
      <alignment horizontal="center" vertical="center"/>
      <protection hidden="1" locked="0"/>
    </xf>
    <xf numFmtId="0" fontId="11" fillId="0" borderId="48" xfId="51" applyNumberFormat="1" applyFont="1" applyFill="1" applyBorder="1" applyAlignment="1" applyProtection="1">
      <alignment horizontal="center" vertical="center"/>
      <protection hidden="1" locked="0"/>
    </xf>
    <xf numFmtId="0" fontId="11" fillId="0" borderId="24" xfId="51" applyNumberFormat="1" applyFont="1" applyFill="1" applyBorder="1" applyAlignment="1" applyProtection="1">
      <alignment horizontal="center" vertical="center"/>
      <protection hidden="1" locked="0"/>
    </xf>
    <xf numFmtId="0" fontId="11" fillId="0" borderId="49" xfId="51" applyNumberFormat="1" applyFont="1" applyFill="1" applyBorder="1" applyAlignment="1" applyProtection="1">
      <alignment horizontal="center" vertical="center"/>
      <protection hidden="1" locked="0"/>
    </xf>
    <xf numFmtId="0" fontId="11" fillId="0" borderId="14" xfId="51" applyNumberFormat="1" applyFont="1" applyFill="1" applyBorder="1" applyAlignment="1" applyProtection="1">
      <alignment horizontal="center" vertical="center"/>
      <protection hidden="1" locked="0"/>
    </xf>
    <xf numFmtId="0" fontId="22" fillId="35" borderId="13" xfId="51" applyFont="1" applyFill="1" applyBorder="1" applyAlignment="1" applyProtection="1">
      <alignment horizontal="center" vertical="center"/>
      <protection hidden="1" locked="0"/>
    </xf>
    <xf numFmtId="0" fontId="22" fillId="35" borderId="14" xfId="51" applyFont="1" applyFill="1" applyBorder="1" applyAlignment="1" applyProtection="1">
      <alignment horizontal="center" vertical="center"/>
      <protection hidden="1" locked="0"/>
    </xf>
    <xf numFmtId="0" fontId="18" fillId="0" borderId="25" xfId="51" applyNumberFormat="1" applyFont="1" applyFill="1" applyBorder="1" applyAlignment="1" applyProtection="1">
      <alignment horizontal="center" vertical="center"/>
      <protection hidden="1" locked="0"/>
    </xf>
    <xf numFmtId="0" fontId="18" fillId="0" borderId="42" xfId="51" applyNumberFormat="1" applyFont="1" applyFill="1" applyBorder="1" applyAlignment="1" applyProtection="1">
      <alignment horizontal="center" vertical="center"/>
      <protection hidden="1" locked="0"/>
    </xf>
    <xf numFmtId="0" fontId="18" fillId="0" borderId="43" xfId="51" applyNumberFormat="1" applyFont="1" applyFill="1" applyBorder="1" applyAlignment="1" applyProtection="1">
      <alignment horizontal="center" vertical="center"/>
      <protection hidden="1" locked="0"/>
    </xf>
    <xf numFmtId="0" fontId="22" fillId="35" borderId="11" xfId="51" applyFont="1" applyFill="1" applyBorder="1" applyAlignment="1" applyProtection="1">
      <alignment horizontal="center" vertical="center"/>
      <protection hidden="1" locked="0"/>
    </xf>
    <xf numFmtId="0" fontId="22" fillId="35" borderId="12" xfId="51" applyFont="1" applyFill="1" applyBorder="1" applyAlignment="1" applyProtection="1">
      <alignment horizontal="center" vertical="center"/>
      <protection hidden="1" locked="0"/>
    </xf>
    <xf numFmtId="0" fontId="6" fillId="0" borderId="47" xfId="51" applyNumberFormat="1" applyFont="1" applyFill="1" applyBorder="1" applyAlignment="1" applyProtection="1">
      <alignment horizontal="center" vertical="center"/>
      <protection hidden="1" locked="0"/>
    </xf>
    <xf numFmtId="0" fontId="6" fillId="0" borderId="0" xfId="51" applyNumberFormat="1" applyFont="1" applyFill="1" applyBorder="1" applyAlignment="1" applyProtection="1">
      <alignment horizontal="center" vertical="center"/>
      <protection hidden="1" locked="0"/>
    </xf>
    <xf numFmtId="0" fontId="6" fillId="0" borderId="36" xfId="51" applyNumberFormat="1" applyFont="1" applyFill="1" applyBorder="1" applyAlignment="1" applyProtection="1">
      <alignment horizontal="center" vertical="center"/>
      <protection hidden="1" locked="0"/>
    </xf>
    <xf numFmtId="0" fontId="6" fillId="0" borderId="37" xfId="51" applyNumberFormat="1" applyFont="1" applyBorder="1" applyAlignment="1" applyProtection="1">
      <alignment horizontal="center" vertical="center"/>
      <protection hidden="1" locked="0"/>
    </xf>
    <xf numFmtId="0" fontId="6" fillId="0" borderId="24" xfId="51" applyNumberFormat="1" applyFont="1" applyBorder="1" applyAlignment="1" applyProtection="1">
      <alignment horizontal="center" vertical="center"/>
      <protection hidden="1" locked="0"/>
    </xf>
    <xf numFmtId="0" fontId="6" fillId="0" borderId="36" xfId="51" applyNumberFormat="1" applyFont="1" applyBorder="1" applyAlignment="1" applyProtection="1">
      <alignment horizontal="center" vertical="center"/>
      <protection hidden="1" locked="0"/>
    </xf>
    <xf numFmtId="0" fontId="18" fillId="0" borderId="50" xfId="51" applyNumberFormat="1" applyFont="1" applyFill="1" applyBorder="1" applyAlignment="1" applyProtection="1">
      <alignment horizontal="center" vertical="center"/>
      <protection hidden="1" locked="0"/>
    </xf>
    <xf numFmtId="0" fontId="22" fillId="35" borderId="16" xfId="51" applyFont="1" applyFill="1" applyBorder="1" applyAlignment="1" applyProtection="1">
      <alignment horizontal="center" vertical="center"/>
      <protection hidden="1" locked="0"/>
    </xf>
    <xf numFmtId="0" fontId="22" fillId="35" borderId="39" xfId="51" applyFont="1" applyFill="1" applyBorder="1" applyAlignment="1" applyProtection="1">
      <alignment horizontal="center" vertical="center"/>
      <protection hidden="1" locked="0"/>
    </xf>
    <xf numFmtId="0" fontId="6" fillId="0" borderId="61" xfId="51" applyNumberFormat="1" applyFont="1" applyFill="1" applyBorder="1" applyAlignment="1" applyProtection="1">
      <alignment horizontal="center" vertical="center"/>
      <protection hidden="1" locked="0"/>
    </xf>
    <xf numFmtId="0" fontId="6" fillId="0" borderId="59" xfId="51" applyNumberFormat="1" applyFont="1" applyFill="1" applyBorder="1" applyAlignment="1" applyProtection="1">
      <alignment horizontal="center" vertical="center"/>
      <protection hidden="1" locked="0"/>
    </xf>
    <xf numFmtId="0" fontId="6" fillId="0" borderId="60" xfId="51" applyNumberFormat="1" applyFont="1" applyFill="1" applyBorder="1" applyAlignment="1" applyProtection="1">
      <alignment horizontal="center" vertical="center"/>
      <protection hidden="1" locked="0"/>
    </xf>
    <xf numFmtId="0" fontId="6" fillId="0" borderId="62" xfId="51" applyNumberFormat="1" applyFont="1" applyFill="1" applyBorder="1" applyAlignment="1" applyProtection="1">
      <alignment horizontal="center" vertical="center"/>
      <protection hidden="1" locked="0"/>
    </xf>
    <xf numFmtId="0" fontId="22" fillId="35" borderId="58" xfId="51" applyFont="1" applyFill="1" applyBorder="1" applyAlignment="1" applyProtection="1">
      <alignment horizontal="center" vertical="center"/>
      <protection hidden="1" locked="0"/>
    </xf>
    <xf numFmtId="0" fontId="22" fillId="35" borderId="59" xfId="51" applyFont="1" applyFill="1" applyBorder="1" applyAlignment="1" applyProtection="1">
      <alignment horizontal="center" vertical="center"/>
      <protection hidden="1" locked="0"/>
    </xf>
    <xf numFmtId="0" fontId="22" fillId="35" borderId="60" xfId="51" applyFont="1" applyFill="1" applyBorder="1" applyAlignment="1" applyProtection="1">
      <alignment horizontal="center" vertical="center"/>
      <protection hidden="1" locked="0"/>
    </xf>
    <xf numFmtId="0" fontId="2" fillId="0" borderId="0" xfId="0" applyFont="1" applyBorder="1" applyAlignment="1" applyProtection="1">
      <alignment horizontal="center" vertical="center"/>
      <protection hidden="1" locked="0"/>
    </xf>
    <xf numFmtId="0" fontId="2" fillId="0" borderId="0" xfId="0" applyFont="1" applyBorder="1" applyAlignment="1" applyProtection="1">
      <alignment horizontal="right" vertical="center"/>
      <protection hidden="1" locked="0"/>
    </xf>
    <xf numFmtId="0" fontId="2" fillId="0" borderId="0" xfId="0" applyFont="1" applyFill="1" applyBorder="1" applyAlignment="1" applyProtection="1">
      <alignment horizontal="right" vertical="center"/>
      <protection hidden="1" locked="0"/>
    </xf>
    <xf numFmtId="49" fontId="8" fillId="0" borderId="0" xfId="52" applyNumberFormat="1" applyFont="1" applyAlignment="1" applyProtection="1">
      <alignment horizontal="right"/>
      <protection hidden="1" locked="0"/>
    </xf>
    <xf numFmtId="49" fontId="2" fillId="0" borderId="12" xfId="0" applyNumberFormat="1" applyFont="1" applyBorder="1" applyAlignment="1" applyProtection="1">
      <alignment horizontal="center"/>
      <protection hidden="1" locked="0"/>
    </xf>
  </cellXfs>
  <cellStyles count="5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Datum" xfId="36"/>
    <cellStyle name="Finanční0" xfId="37"/>
    <cellStyle name="Hyperlink" xfId="38"/>
    <cellStyle name="Chybně" xfId="39"/>
    <cellStyle name="Kontrolní buňka" xfId="40"/>
    <cellStyle name="Currency" xfId="41"/>
    <cellStyle name="Měna0" xfId="42"/>
    <cellStyle name="Currency [0]" xfId="43"/>
    <cellStyle name="Nadpis 1" xfId="44"/>
    <cellStyle name="Nadpis 2" xfId="45"/>
    <cellStyle name="Nadpis 3" xfId="46"/>
    <cellStyle name="Nadpis 4" xfId="47"/>
    <cellStyle name="Název" xfId="48"/>
    <cellStyle name="Neutrální" xfId="49"/>
    <cellStyle name="Normale_Foglio6" xfId="50"/>
    <cellStyle name="normální_dvouhry-I.stupeň" xfId="51"/>
    <cellStyle name="normální_KT- muži" xfId="52"/>
    <cellStyle name="Pevný" xfId="53"/>
    <cellStyle name="Followed Hyperlink" xfId="54"/>
    <cellStyle name="Poznámka" xfId="55"/>
    <cellStyle name="Percent" xfId="56"/>
    <cellStyle name="Propojená buňka" xfId="57"/>
    <cellStyle name="Správně" xfId="58"/>
    <cellStyle name="Text upozornění" xfId="59"/>
    <cellStyle name="Vstup" xfId="60"/>
    <cellStyle name="Výpočet" xfId="61"/>
    <cellStyle name="Výstup" xfId="62"/>
    <cellStyle name="Vysvětlující text" xfId="63"/>
    <cellStyle name="Záhlaví 1" xfId="64"/>
    <cellStyle name="Záhlaví 2" xfId="65"/>
    <cellStyle name="Zvýraznění 1" xfId="66"/>
    <cellStyle name="Zvýraznění 2" xfId="67"/>
    <cellStyle name="Zvýraznění 3" xfId="68"/>
    <cellStyle name="Zvýraznění 4" xfId="69"/>
    <cellStyle name="Zvýraznění 5" xfId="70"/>
    <cellStyle name="Zvýraznění 6" xfId="71"/>
    <cellStyle name="一般_forms_in_excel" xfId="72"/>
  </cellStyles>
  <dxfs count="9">
    <dxf>
      <font>
        <b/>
        <i val="0"/>
      </font>
      <border>
        <right style="thin"/>
      </border>
    </dxf>
    <dxf>
      <font>
        <b/>
        <i val="0"/>
      </font>
      <border>
        <right style="thin"/>
      </border>
    </dxf>
    <dxf>
      <font>
        <b/>
        <i val="0"/>
      </font>
      <border>
        <right style="thin"/>
      </border>
    </dxf>
    <dxf>
      <font>
        <b/>
        <i val="0"/>
      </font>
      <border>
        <right style="thin"/>
      </border>
    </dxf>
    <dxf>
      <font>
        <b/>
        <i val="0"/>
        <name val="Cambria"/>
        <color rgb="FF0000FF"/>
      </font>
    </dxf>
    <dxf>
      <font>
        <b/>
        <i val="0"/>
        <color indexed="10"/>
      </font>
    </dxf>
    <dxf>
      <font>
        <b/>
        <i val="0"/>
        <color rgb="FFFF0000"/>
      </font>
      <border/>
    </dxf>
    <dxf>
      <font>
        <b/>
        <i val="0"/>
        <color rgb="FF0000FF"/>
      </font>
      <border/>
    </dxf>
    <dxf>
      <font>
        <b/>
        <i val="0"/>
      </font>
      <border>
        <right style="thin">
          <color rgb="FF000000"/>
        </right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externalLink" Target="externalLinks/externalLink2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ita\AppData\Local\Temp\Temp1_zasilka-EAL46IENREP5VMU3.zip\Turnaje\Satelit%20Hav&#237;&#345;ov%202010\Single%20OCB\OCB%20and%20OCG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irka\Dokumenty\Stolni%20tenis\&#268;AST%202008-2009\Tabulky\Start-listy-tis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rt_YCG"/>
      <sheetName val="YCG-I.gr"/>
      <sheetName val="p-YCG"/>
      <sheetName val="YCG-ko"/>
      <sheetName val="YCG-ko-v"/>
      <sheetName val="Z-YCG"/>
      <sheetName val="part_OCG"/>
      <sheetName val="OCG-I.gr"/>
      <sheetName val="p-OCG"/>
      <sheetName val="OCG-ko"/>
      <sheetName val="OCG-ko-v"/>
      <sheetName val="Z-OCG"/>
      <sheetName val="part_JG"/>
      <sheetName val="JG-I.gr"/>
      <sheetName val="p-JG"/>
      <sheetName val="JG-ko"/>
      <sheetName val="JG-ko-v"/>
      <sheetName val="Z-JG"/>
      <sheetName val="TZ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čt-jři"/>
      <sheetName val="čt-jky"/>
      <sheetName val="mix-sl"/>
    </sheetNames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3"/>
  <dimension ref="A1:AG31"/>
  <sheetViews>
    <sheetView zoomScalePageLayoutView="0" workbookViewId="0" topLeftCell="A13">
      <selection activeCell="B25" sqref="B25:K31"/>
    </sheetView>
  </sheetViews>
  <sheetFormatPr defaultColWidth="9.00390625" defaultRowHeight="12.75"/>
  <cols>
    <col min="1" max="1" width="3.00390625" style="85" customWidth="1"/>
    <col min="2" max="2" width="13.75390625" style="85" customWidth="1"/>
    <col min="3" max="3" width="13.00390625" style="85" customWidth="1"/>
    <col min="4" max="4" width="12.25390625" style="85" customWidth="1"/>
    <col min="5" max="5" width="11.25390625" style="85" customWidth="1"/>
    <col min="6" max="6" width="12.125" style="85" customWidth="1"/>
    <col min="7" max="7" width="11.25390625" style="85" customWidth="1"/>
    <col min="8" max="8" width="12.00390625" style="85" customWidth="1"/>
    <col min="9" max="9" width="11.00390625" style="85" customWidth="1"/>
    <col min="10" max="16384" width="9.125" style="85" customWidth="1"/>
  </cols>
  <sheetData>
    <row r="1" spans="1:33" ht="12.75">
      <c r="A1" s="91"/>
      <c r="B1" s="92" t="s">
        <v>6</v>
      </c>
      <c r="C1" s="92" t="s">
        <v>7</v>
      </c>
      <c r="D1" s="92" t="s">
        <v>8</v>
      </c>
      <c r="E1" s="92" t="s">
        <v>9</v>
      </c>
      <c r="F1" s="92" t="s">
        <v>10</v>
      </c>
      <c r="G1" s="92" t="s">
        <v>11</v>
      </c>
      <c r="H1" s="92" t="s">
        <v>12</v>
      </c>
      <c r="I1" s="92" t="s">
        <v>13</v>
      </c>
      <c r="J1" s="92" t="s">
        <v>14</v>
      </c>
      <c r="K1" s="92" t="s">
        <v>15</v>
      </c>
      <c r="L1" s="92" t="s">
        <v>16</v>
      </c>
      <c r="M1" s="92" t="s">
        <v>17</v>
      </c>
      <c r="N1" s="92" t="s">
        <v>18</v>
      </c>
      <c r="O1" s="92" t="s">
        <v>19</v>
      </c>
      <c r="P1" s="92" t="s">
        <v>20</v>
      </c>
      <c r="Q1" s="92" t="s">
        <v>21</v>
      </c>
      <c r="R1" s="92" t="s">
        <v>29</v>
      </c>
      <c r="S1" s="92" t="s">
        <v>30</v>
      </c>
      <c r="T1" s="92" t="s">
        <v>31</v>
      </c>
      <c r="U1" s="92" t="s">
        <v>32</v>
      </c>
      <c r="V1" s="92" t="s">
        <v>33</v>
      </c>
      <c r="W1" s="92" t="s">
        <v>34</v>
      </c>
      <c r="X1" s="92" t="s">
        <v>35</v>
      </c>
      <c r="Y1" s="92" t="s">
        <v>36</v>
      </c>
      <c r="Z1" s="92" t="s">
        <v>37</v>
      </c>
      <c r="AA1" s="92" t="s">
        <v>38</v>
      </c>
      <c r="AB1" s="92" t="s">
        <v>39</v>
      </c>
      <c r="AC1" s="92" t="s">
        <v>40</v>
      </c>
      <c r="AD1" s="92" t="s">
        <v>41</v>
      </c>
      <c r="AE1" s="92" t="s">
        <v>42</v>
      </c>
      <c r="AF1" s="92" t="s">
        <v>43</v>
      </c>
      <c r="AG1" s="92" t="s">
        <v>44</v>
      </c>
    </row>
    <row r="2" spans="1:33" ht="12.75">
      <c r="A2" s="91"/>
      <c r="B2" s="93" t="e">
        <f ca="1">INDIRECT(CONCATENATE("[Singles_draw_group_nejD.xls]Draw_list!","H$2"))</f>
        <v>#REF!</v>
      </c>
      <c r="C2" s="93" t="e">
        <f ca="1">INDIRECT(CONCATENATE("[Singles_draw_group_nejD.xls]Draw_list!","i$2"))</f>
        <v>#REF!</v>
      </c>
      <c r="D2" s="93" t="e">
        <f ca="1">INDIRECT(CONCATENATE("[Singles_draw_group_nejD.xls]Draw_list!","j$2"))</f>
        <v>#REF!</v>
      </c>
      <c r="E2" s="93" t="e">
        <f ca="1">INDIRECT(CONCATENATE("[Singles_draw_group_nejD.xls]Draw_list!","k$2"))</f>
        <v>#REF!</v>
      </c>
      <c r="F2" s="93" t="e">
        <f ca="1">INDIRECT(CONCATENATE("[Singles_draw_group_nejD.xls]Draw_list!","l$2"))</f>
        <v>#REF!</v>
      </c>
      <c r="G2" s="93" t="e">
        <f ca="1">INDIRECT(CONCATENATE("[Singles_draw_group_nejD.xls]Draw_list!","m$2"))</f>
        <v>#REF!</v>
      </c>
      <c r="H2" s="93" t="e">
        <f ca="1">INDIRECT(CONCATENATE("[Singles_draw_group_nejD.xls]Draw_list!","n$2"))</f>
        <v>#REF!</v>
      </c>
      <c r="I2" s="93" t="e">
        <f ca="1">INDIRECT(CONCATENATE("[Singles_draw_group_nejD.xls]Draw_list!","o$2"))</f>
        <v>#REF!</v>
      </c>
      <c r="J2" s="93" t="e">
        <f ca="1">INDIRECT(CONCATENATE("[Singles_draw_group_nejD.xls]Draw_list!","p$2"))</f>
        <v>#REF!</v>
      </c>
      <c r="K2" s="93" t="e">
        <f ca="1">INDIRECT(CONCATENATE("[Singles_draw_group_nejD.xls]Draw_list!","q$2"))</f>
        <v>#REF!</v>
      </c>
      <c r="L2" s="93" t="e">
        <f ca="1">INDIRECT(CONCATENATE("[Singles_draw_group_nejD.xls]Draw_list!","r$2"))</f>
        <v>#REF!</v>
      </c>
      <c r="M2" s="93" t="e">
        <f ca="1">INDIRECT(CONCATENATE("[Singles_draw_group_nejD.xls]Draw_list!","s$2"))</f>
        <v>#REF!</v>
      </c>
      <c r="N2" s="93" t="e">
        <f ca="1">INDIRECT(CONCATENATE("[Singles_draw_group_nejD.xls]Draw_list!","t$2"))</f>
        <v>#REF!</v>
      </c>
      <c r="O2" s="93" t="e">
        <f ca="1">INDIRECT(CONCATENATE("[Singles_draw_group_nejD.xls]Draw_list!","u$2"))</f>
        <v>#REF!</v>
      </c>
      <c r="P2" s="93" t="e">
        <f ca="1">INDIRECT(CONCATENATE("[Singles_draw_group_nejD.xls]Draw_list!","v$2"))</f>
        <v>#REF!</v>
      </c>
      <c r="Q2" s="93" t="e">
        <f ca="1">INDIRECT(CONCATENATE("[Singles_draw_group_nejD.xls]Draw_list!","w$2"))</f>
        <v>#REF!</v>
      </c>
      <c r="R2" s="93" t="e">
        <f ca="1">INDIRECT(CONCATENATE("[Singles_draw_group_nejD.xls]Draw_list!","x$2"))</f>
        <v>#REF!</v>
      </c>
      <c r="S2" s="93" t="e">
        <f ca="1">INDIRECT(CONCATENATE("[Singles_draw_group_nejD.xls]Draw_list!","y$2"))</f>
        <v>#REF!</v>
      </c>
      <c r="T2" s="93" t="e">
        <f ca="1">INDIRECT(CONCATENATE("[Singles_draw_group_nejD.xls]Draw_list!","z$2"))</f>
        <v>#REF!</v>
      </c>
      <c r="U2" s="93" t="e">
        <f ca="1">INDIRECT(CONCATENATE("[Singles_draw_group_nejD.xls]Draw_list!","aa$2"))</f>
        <v>#REF!</v>
      </c>
      <c r="V2" s="93" t="e">
        <f ca="1">INDIRECT(CONCATENATE("[Singles_draw_group_nejD.xls]Draw_list!","ab$2"))</f>
        <v>#REF!</v>
      </c>
      <c r="W2" s="93" t="e">
        <f ca="1">INDIRECT(CONCATENATE("[Singles_draw_group_nejD.xls]Draw_list!","ac$2"))</f>
        <v>#REF!</v>
      </c>
      <c r="X2" s="93" t="e">
        <f ca="1">INDIRECT(CONCATENATE("[Singles_draw_group_nejD.xls]Draw_list!","ad$2"))</f>
        <v>#REF!</v>
      </c>
      <c r="Y2" s="93" t="e">
        <f ca="1">INDIRECT(CONCATENATE("[Singles_draw_group_nejD.xls]Draw_list!","ae$2"))</f>
        <v>#REF!</v>
      </c>
      <c r="Z2" s="93" t="e">
        <f ca="1">INDIRECT(CONCATENATE("[Singles_draw_group_nejD.xls]Draw_list!","af$2"))</f>
        <v>#REF!</v>
      </c>
      <c r="AA2" s="93" t="e">
        <f ca="1">INDIRECT(CONCATENATE("[Singles_draw_group_nejD.xls]Draw_list!","ag$2"))</f>
        <v>#REF!</v>
      </c>
      <c r="AB2" s="93" t="e">
        <f ca="1">INDIRECT(CONCATENATE("[Singles_draw_group_nejD.xls]Draw_list!","ah$2"))</f>
        <v>#REF!</v>
      </c>
      <c r="AC2" s="93" t="e">
        <f ca="1">INDIRECT(CONCATENATE("[Singles_draw_group_nejD.xls]Draw_list!","ai$2"))</f>
        <v>#REF!</v>
      </c>
      <c r="AD2" s="93" t="e">
        <f ca="1">INDIRECT(CONCATENATE("[Singles_draw_group_nejD.xls]Draw_list!","aj$2"))</f>
        <v>#REF!</v>
      </c>
      <c r="AE2" s="93" t="e">
        <f ca="1">INDIRECT(CONCATENATE("[Singles_draw_group_nejD.xls]Draw_list!","ak$2"))</f>
        <v>#REF!</v>
      </c>
      <c r="AF2" s="93" t="e">
        <f ca="1">INDIRECT(CONCATENATE("[Singles_draw_group_nejD.xls]Draw_list!","al$2"))</f>
        <v>#REF!</v>
      </c>
      <c r="AG2" s="93" t="e">
        <f ca="1">INDIRECT(CONCATENATE("[Singles_draw_group_nejD.xls]Draw_list!","am$2"))</f>
        <v>#REF!</v>
      </c>
    </row>
    <row r="3" spans="1:33" ht="12.75">
      <c r="A3" s="91"/>
      <c r="B3" s="93" t="e">
        <f ca="1">INDIRECT(CONCATENATE("[Singles_draw_group_nejD.xls]Draw_list!","H$3"))</f>
        <v>#REF!</v>
      </c>
      <c r="C3" s="93" t="e">
        <f ca="1">INDIRECT(CONCATENATE("[Singles_draw_group_nejD.xls]Draw_list!","i$3"))</f>
        <v>#REF!</v>
      </c>
      <c r="D3" s="93" t="e">
        <f ca="1">INDIRECT(CONCATENATE("[Singles_draw_group_nejD.xls]Draw_list!","j$3"))</f>
        <v>#REF!</v>
      </c>
      <c r="E3" s="93" t="e">
        <f ca="1">INDIRECT(CONCATENATE("[Singles_draw_group_nejD.xls]Draw_list!","k$3"))</f>
        <v>#REF!</v>
      </c>
      <c r="F3" s="93" t="e">
        <f ca="1">INDIRECT(CONCATENATE("[Singles_draw_group_nejD.xls]Draw_list!","l$3"))</f>
        <v>#REF!</v>
      </c>
      <c r="G3" s="93" t="e">
        <f ca="1">INDIRECT(CONCATENATE("[Singles_draw_group_nejD.xls]Draw_list!","m$3"))</f>
        <v>#REF!</v>
      </c>
      <c r="H3" s="93" t="e">
        <f ca="1">INDIRECT(CONCATENATE("[Singles_draw_group_nejD.xls]Draw_list!","n$3"))</f>
        <v>#REF!</v>
      </c>
      <c r="I3" s="93" t="e">
        <f ca="1">INDIRECT(CONCATENATE("[Singles_draw_group_nejD.xls]Draw_list!","o$3"))</f>
        <v>#REF!</v>
      </c>
      <c r="J3" s="93" t="e">
        <f ca="1">INDIRECT(CONCATENATE("[Singles_draw_group_nejD.xls]Draw_list!","p$3"))</f>
        <v>#REF!</v>
      </c>
      <c r="K3" s="93" t="e">
        <f ca="1">INDIRECT(CONCATENATE("[Singles_draw_group_nejD.xls]Draw_list!","q$3"))</f>
        <v>#REF!</v>
      </c>
      <c r="L3" s="93" t="e">
        <f ca="1">INDIRECT(CONCATENATE("[Singles_draw_group_nejD.xls]Draw_list!","r$3"))</f>
        <v>#REF!</v>
      </c>
      <c r="M3" s="93" t="e">
        <f ca="1">INDIRECT(CONCATENATE("[Singles_draw_group_nejD.xls]Draw_list!","s$3"))</f>
        <v>#REF!</v>
      </c>
      <c r="N3" s="93" t="e">
        <f ca="1">INDIRECT(CONCATENATE("[Singles_draw_group_nejD.xls]Draw_list!","t$3"))</f>
        <v>#REF!</v>
      </c>
      <c r="O3" s="93" t="e">
        <f ca="1">INDIRECT(CONCATENATE("[Singles_draw_group_nejD.xls]Draw_list!","u$3"))</f>
        <v>#REF!</v>
      </c>
      <c r="P3" s="93" t="e">
        <f ca="1">INDIRECT(CONCATENATE("[Singles_draw_group_nejD.xls]Draw_list!","v$3"))</f>
        <v>#REF!</v>
      </c>
      <c r="Q3" s="93" t="e">
        <f ca="1">INDIRECT(CONCATENATE("[Singles_draw_group_nejD.xls]Draw_list!","w$3"))</f>
        <v>#REF!</v>
      </c>
      <c r="R3" s="93" t="e">
        <f ca="1">INDIRECT(CONCATENATE("[Singles_draw_group_nejD.xls]Draw_list!","x$3"))</f>
        <v>#REF!</v>
      </c>
      <c r="S3" s="93" t="e">
        <f ca="1">INDIRECT(CONCATENATE("[Singles_draw_group_nejD.xls]Draw_list!","y$3"))</f>
        <v>#REF!</v>
      </c>
      <c r="T3" s="93" t="e">
        <f ca="1">INDIRECT(CONCATENATE("[Singles_draw_group_nejD.xls]Draw_list!","z$3"))</f>
        <v>#REF!</v>
      </c>
      <c r="U3" s="93" t="e">
        <f ca="1">INDIRECT(CONCATENATE("[Singles_draw_group_nejD.xls]Draw_list!","aa$3"))</f>
        <v>#REF!</v>
      </c>
      <c r="V3" s="93" t="e">
        <f ca="1">INDIRECT(CONCATENATE("[Singles_draw_group_nejD.xls]Draw_list!","ab$3"))</f>
        <v>#REF!</v>
      </c>
      <c r="W3" s="93" t="e">
        <f ca="1">INDIRECT(CONCATENATE("[Singles_draw_group_nejD.xls]Draw_list!","ac$3"))</f>
        <v>#REF!</v>
      </c>
      <c r="X3" s="93" t="e">
        <f ca="1">INDIRECT(CONCATENATE("[Singles_draw_group_nejD.xls]Draw_list!","ad$3"))</f>
        <v>#REF!</v>
      </c>
      <c r="Y3" s="93" t="e">
        <f ca="1">INDIRECT(CONCATENATE("[Singles_draw_group_nejD.xls]Draw_list!","ae$3"))</f>
        <v>#REF!</v>
      </c>
      <c r="Z3" s="93" t="e">
        <f ca="1">INDIRECT(CONCATENATE("[Singles_draw_group_nejD.xls]Draw_list!","af$3"))</f>
        <v>#REF!</v>
      </c>
      <c r="AA3" s="93" t="e">
        <f ca="1">INDIRECT(CONCATENATE("[Singles_draw_group_nejD.xls]Draw_list!","ag$3"))</f>
        <v>#REF!</v>
      </c>
      <c r="AB3" s="93" t="e">
        <f ca="1">INDIRECT(CONCATENATE("[Singles_draw_group_nejD.xls]Draw_list!","ah$3"))</f>
        <v>#REF!</v>
      </c>
      <c r="AC3" s="93" t="e">
        <f ca="1">INDIRECT(CONCATENATE("[Singles_draw_group_nejD.xls]Draw_list!","ai$3"))</f>
        <v>#REF!</v>
      </c>
      <c r="AD3" s="93" t="e">
        <f ca="1">INDIRECT(CONCATENATE("[Singles_draw_group_nejD.xls]Draw_list!","aj$3"))</f>
        <v>#REF!</v>
      </c>
      <c r="AE3" s="93" t="e">
        <f ca="1">INDIRECT(CONCATENATE("[Singles_draw_group_nejD.xls]Draw_list!","ak$3"))</f>
        <v>#REF!</v>
      </c>
      <c r="AF3" s="93" t="e">
        <f ca="1">INDIRECT(CONCATENATE("[Singles_draw_group_nejD.xls]Draw_list!","al$3"))</f>
        <v>#REF!</v>
      </c>
      <c r="AG3" s="93" t="e">
        <f ca="1">INDIRECT(CONCATENATE("[Singles_draw_group_nejD.xls]Draw_list!","am$3"))</f>
        <v>#REF!</v>
      </c>
    </row>
    <row r="4" spans="1:33" ht="12.75">
      <c r="A4" s="91"/>
      <c r="B4" s="93" t="e">
        <f ca="1">INDIRECT(CONCATENATE("[Singles_draw_group_nejD.xls]Draw_list!","H$4"))</f>
        <v>#REF!</v>
      </c>
      <c r="C4" s="93" t="e">
        <f ca="1">INDIRECT(CONCATENATE("[Singles_draw_group_nejD.xls]Draw_list!","i$4"))</f>
        <v>#REF!</v>
      </c>
      <c r="D4" s="93" t="e">
        <f ca="1">INDIRECT(CONCATENATE("[Singles_draw_group_nejD.xls]Draw_list!","j$4"))</f>
        <v>#REF!</v>
      </c>
      <c r="E4" s="93" t="e">
        <f ca="1">INDIRECT(CONCATENATE("[Singles_draw_group_nejD.xls]Draw_list!","k$4"))</f>
        <v>#REF!</v>
      </c>
      <c r="F4" s="93" t="e">
        <f ca="1">INDIRECT(CONCATENATE("[Singles_draw_group_nejD.xls]Draw_list!","l$4"))</f>
        <v>#REF!</v>
      </c>
      <c r="G4" s="93" t="e">
        <f ca="1">INDIRECT(CONCATENATE("[Singles_draw_group_nejD.xls]Draw_list!","m$4"))</f>
        <v>#REF!</v>
      </c>
      <c r="H4" s="93" t="e">
        <f ca="1">INDIRECT(CONCATENATE("[Singles_draw_group_nejD.xls]Draw_list!","n$4"))</f>
        <v>#REF!</v>
      </c>
      <c r="I4" s="93" t="e">
        <f ca="1">INDIRECT(CONCATENATE("[Singles_draw_group_nejD.xls]Draw_list!","o$4"))</f>
        <v>#REF!</v>
      </c>
      <c r="J4" s="93" t="e">
        <f ca="1">INDIRECT(CONCATENATE("[Singles_draw_group_nejD.xls]Draw_list!","p$4"))</f>
        <v>#REF!</v>
      </c>
      <c r="K4" s="93" t="e">
        <f ca="1">INDIRECT(CONCATENATE("[Singles_draw_group_nejD.xls]Draw_list!","q$4"))</f>
        <v>#REF!</v>
      </c>
      <c r="L4" s="93" t="e">
        <f ca="1">INDIRECT(CONCATENATE("[Singles_draw_group_nejD.xls]Draw_list!","r$4"))</f>
        <v>#REF!</v>
      </c>
      <c r="M4" s="93" t="e">
        <f ca="1">INDIRECT(CONCATENATE("[Singles_draw_group_nejD.xls]Draw_list!","s$4"))</f>
        <v>#REF!</v>
      </c>
      <c r="N4" s="93" t="e">
        <f ca="1">INDIRECT(CONCATENATE("[Singles_draw_group_nejD.xls]Draw_list!","t$4"))</f>
        <v>#REF!</v>
      </c>
      <c r="O4" s="93" t="e">
        <f ca="1">INDIRECT(CONCATENATE("[Singles_draw_group_nejD.xls]Draw_list!","u$4"))</f>
        <v>#REF!</v>
      </c>
      <c r="P4" s="93" t="e">
        <f ca="1">INDIRECT(CONCATENATE("[Singles_draw_group_nejD.xls]Draw_list!","v$4"))</f>
        <v>#REF!</v>
      </c>
      <c r="Q4" s="93" t="e">
        <f ca="1">INDIRECT(CONCATENATE("[Singles_draw_group_nejD.xls]Draw_list!","w$4"))</f>
        <v>#REF!</v>
      </c>
      <c r="R4" s="93" t="e">
        <f ca="1">INDIRECT(CONCATENATE("[Singles_draw_group_nejD.xls]Draw_list!","x$4"))</f>
        <v>#REF!</v>
      </c>
      <c r="S4" s="93" t="e">
        <f ca="1">INDIRECT(CONCATENATE("[Singles_draw_group_nejD.xls]Draw_list!","y$4"))</f>
        <v>#REF!</v>
      </c>
      <c r="T4" s="93" t="e">
        <f ca="1">INDIRECT(CONCATENATE("[Singles_draw_group_nejD.xls]Draw_list!","z$4"))</f>
        <v>#REF!</v>
      </c>
      <c r="U4" s="93" t="e">
        <f ca="1">INDIRECT(CONCATENATE("[Singles_draw_group_nejD.xls]Draw_list!","aa$4"))</f>
        <v>#REF!</v>
      </c>
      <c r="V4" s="93" t="e">
        <f ca="1">INDIRECT(CONCATENATE("[Singles_draw_group_nejD.xls]Draw_list!","ab$4"))</f>
        <v>#REF!</v>
      </c>
      <c r="W4" s="93" t="e">
        <f ca="1">INDIRECT(CONCATENATE("[Singles_draw_group_nejD.xls]Draw_list!","ac$4"))</f>
        <v>#REF!</v>
      </c>
      <c r="X4" s="93" t="e">
        <f ca="1">INDIRECT(CONCATENATE("[Singles_draw_group_nejD.xls]Draw_list!","ad$4"))</f>
        <v>#REF!</v>
      </c>
      <c r="Y4" s="93" t="e">
        <f ca="1">INDIRECT(CONCATENATE("[Singles_draw_group_nejD.xls]Draw_list!","ae$4"))</f>
        <v>#REF!</v>
      </c>
      <c r="Z4" s="93" t="e">
        <f ca="1">INDIRECT(CONCATENATE("[Singles_draw_group_nejD.xls]Draw_list!","af$4"))</f>
        <v>#REF!</v>
      </c>
      <c r="AA4" s="93" t="e">
        <f ca="1">INDIRECT(CONCATENATE("[Singles_draw_group_nejD.xls]Draw_list!","ag$4"))</f>
        <v>#REF!</v>
      </c>
      <c r="AB4" s="93" t="e">
        <f ca="1">INDIRECT(CONCATENATE("[Singles_draw_group_nejD.xls]Draw_list!","ah$4"))</f>
        <v>#REF!</v>
      </c>
      <c r="AC4" s="93" t="e">
        <f ca="1">INDIRECT(CONCATENATE("[Singles_draw_group_nejD.xls]Draw_list!","ai$4"))</f>
        <v>#REF!</v>
      </c>
      <c r="AD4" s="93" t="e">
        <f ca="1">INDIRECT(CONCATENATE("[Singles_draw_group_nejD.xls]Draw_list!","aj$4"))</f>
        <v>#REF!</v>
      </c>
      <c r="AE4" s="93" t="e">
        <f ca="1">INDIRECT(CONCATENATE("[Singles_draw_group_nejD.xls]Draw_list!","ak$4"))</f>
        <v>#REF!</v>
      </c>
      <c r="AF4" s="93" t="e">
        <f ca="1">INDIRECT(CONCATENATE("[Singles_draw_group_nejD.xls]Draw_list!","al$4"))</f>
        <v>#REF!</v>
      </c>
      <c r="AG4" s="93" t="e">
        <f ca="1">INDIRECT(CONCATENATE("[Singles_draw_group_nejD.xls]Draw_list!","am$4"))</f>
        <v>#REF!</v>
      </c>
    </row>
    <row r="5" spans="1:33" ht="12.75">
      <c r="A5" s="91"/>
      <c r="B5" s="93" t="e">
        <f ca="1">INDIRECT(CONCATENATE("[Singles_draw_group_nejD.xls]Draw_list!","H$5"))</f>
        <v>#REF!</v>
      </c>
      <c r="C5" s="93" t="e">
        <f ca="1">INDIRECT(CONCATENATE("[Singles_draw_group_nejD.xls]Draw_list!","i$5"))</f>
        <v>#REF!</v>
      </c>
      <c r="D5" s="93" t="e">
        <f ca="1">INDIRECT(CONCATENATE("[Singles_draw_group_nejD.xls]Draw_list!","j$5"))</f>
        <v>#REF!</v>
      </c>
      <c r="E5" s="93" t="e">
        <f ca="1">INDIRECT(CONCATENATE("[Singles_draw_group_nejD.xls]Draw_list!","k$5"))</f>
        <v>#REF!</v>
      </c>
      <c r="F5" s="93" t="e">
        <f ca="1">INDIRECT(CONCATENATE("[Singles_draw_group_nejD.xls]Draw_list!","l$5"))</f>
        <v>#REF!</v>
      </c>
      <c r="G5" s="93" t="e">
        <f ca="1">INDIRECT(CONCATENATE("[Singles_draw_group_nejD.xls]Draw_list!","m$5"))</f>
        <v>#REF!</v>
      </c>
      <c r="H5" s="93" t="e">
        <f ca="1">INDIRECT(CONCATENATE("[Singles_draw_group_nejD.xls]Draw_list!","n$5"))</f>
        <v>#REF!</v>
      </c>
      <c r="I5" s="93" t="e">
        <f ca="1">INDIRECT(CONCATENATE("[Singles_draw_group_nejD.xls]Draw_list!","o$5"))</f>
        <v>#REF!</v>
      </c>
      <c r="J5" s="93" t="e">
        <f ca="1">INDIRECT(CONCATENATE("[Singles_draw_group_nejD.xls]Draw_list!","p$5"))</f>
        <v>#REF!</v>
      </c>
      <c r="K5" s="93" t="e">
        <f ca="1">INDIRECT(CONCATENATE("[Singles_draw_group_nejD.xls]Draw_list!","q$5"))</f>
        <v>#REF!</v>
      </c>
      <c r="L5" s="93" t="e">
        <f ca="1">INDIRECT(CONCATENATE("[Singles_draw_group_nejD.xls]Draw_list!","r$5"))</f>
        <v>#REF!</v>
      </c>
      <c r="M5" s="93" t="e">
        <f ca="1">INDIRECT(CONCATENATE("[Singles_draw_group_nejD.xls]Draw_list!","s$5"))</f>
        <v>#REF!</v>
      </c>
      <c r="N5" s="93" t="e">
        <f ca="1">INDIRECT(CONCATENATE("[Singles_draw_group_nejD.xls]Draw_list!","t$5"))</f>
        <v>#REF!</v>
      </c>
      <c r="O5" s="93" t="e">
        <f ca="1">INDIRECT(CONCATENATE("[Singles_draw_group_nejD.xls]Draw_list!","u$5"))</f>
        <v>#REF!</v>
      </c>
      <c r="P5" s="93" t="e">
        <f ca="1">INDIRECT(CONCATENATE("[Singles_draw_group_nejD.xls]Draw_list!","v$5"))</f>
        <v>#REF!</v>
      </c>
      <c r="Q5" s="93" t="e">
        <f ca="1">INDIRECT(CONCATENATE("[Singles_draw_group_nejD.xls]Draw_list!","w$5"))</f>
        <v>#REF!</v>
      </c>
      <c r="R5" s="93" t="e">
        <f ca="1">INDIRECT(CONCATENATE("[Singles_draw_group_nejD.xls]Draw_list!","x$5"))</f>
        <v>#REF!</v>
      </c>
      <c r="S5" s="93" t="e">
        <f ca="1">INDIRECT(CONCATENATE("[Singles_draw_group_nejD.xls]Draw_list!","y$5"))</f>
        <v>#REF!</v>
      </c>
      <c r="T5" s="93" t="e">
        <f ca="1">INDIRECT(CONCATENATE("[Singles_draw_group_nejD.xls]Draw_list!","z$5"))</f>
        <v>#REF!</v>
      </c>
      <c r="U5" s="93" t="e">
        <f ca="1">INDIRECT(CONCATENATE("[Singles_draw_group_nejD.xls]Draw_list!","aa$5"))</f>
        <v>#REF!</v>
      </c>
      <c r="V5" s="93" t="e">
        <f ca="1">INDIRECT(CONCATENATE("[Singles_draw_group_nejD.xls]Draw_list!","ab$5"))</f>
        <v>#REF!</v>
      </c>
      <c r="W5" s="93" t="e">
        <f ca="1">INDIRECT(CONCATENATE("[Singles_draw_group_nejD.xls]Draw_list!","ac$5"))</f>
        <v>#REF!</v>
      </c>
      <c r="X5" s="93" t="e">
        <f ca="1">INDIRECT(CONCATENATE("[Singles_draw_group_nejD.xls]Draw_list!","ad$5"))</f>
        <v>#REF!</v>
      </c>
      <c r="Y5" s="93" t="e">
        <f ca="1">INDIRECT(CONCATENATE("[Singles_draw_group_nejD.xls]Draw_list!","ae$5"))</f>
        <v>#REF!</v>
      </c>
      <c r="Z5" s="93" t="e">
        <f ca="1">INDIRECT(CONCATENATE("[Singles_draw_group_nejD.xls]Draw_list!","af$5"))</f>
        <v>#REF!</v>
      </c>
      <c r="AA5" s="93" t="e">
        <f ca="1">INDIRECT(CONCATENATE("[Singles_draw_group_nejD.xls]Draw_list!","ag$5"))</f>
        <v>#REF!</v>
      </c>
      <c r="AB5" s="93" t="e">
        <f ca="1">INDIRECT(CONCATENATE("[Singles_draw_group_nejD.xls]Draw_list!","ah$5"))</f>
        <v>#REF!</v>
      </c>
      <c r="AC5" s="93" t="e">
        <f ca="1">INDIRECT(CONCATENATE("[Singles_draw_group_nejD.xls]Draw_list!","ai$5"))</f>
        <v>#REF!</v>
      </c>
      <c r="AD5" s="93" t="e">
        <f ca="1">INDIRECT(CONCATENATE("[Singles_draw_group_nejD.xls]Draw_list!","aj$5"))</f>
        <v>#REF!</v>
      </c>
      <c r="AE5" s="93" t="e">
        <f ca="1">INDIRECT(CONCATENATE("[Singles_draw_group_nejD.xls]Draw_list!","ak$5"))</f>
        <v>#REF!</v>
      </c>
      <c r="AF5" s="93" t="e">
        <f ca="1">INDIRECT(CONCATENATE("[Singles_draw_group_nejD.xls]Draw_list!","al$5"))</f>
        <v>#REF!</v>
      </c>
      <c r="AG5" s="93" t="e">
        <f ca="1">INDIRECT(CONCATENATE("[Singles_draw_group_nejD.xls]Draw_list!","am$5"))</f>
        <v>#REF!</v>
      </c>
    </row>
    <row r="6" spans="1:33" ht="12.75">
      <c r="A6" s="91"/>
      <c r="B6" s="93" t="e">
        <f ca="1">INDIRECT(CONCATENATE("[Singles_draw_group_nejD.xls]Draw_list!","H$6"))</f>
        <v>#REF!</v>
      </c>
      <c r="C6" s="93" t="e">
        <f ca="1">INDIRECT(CONCATENATE("[Singles_draw_group_nejD.xls]Draw_list!","i$6"))</f>
        <v>#REF!</v>
      </c>
      <c r="D6" s="93" t="e">
        <f ca="1">INDIRECT(CONCATENATE("[Singles_draw_group_nejD.xls]Draw_list!","j$6"))</f>
        <v>#REF!</v>
      </c>
      <c r="E6" s="93" t="e">
        <f ca="1">INDIRECT(CONCATENATE("[Singles_draw_group_nejD.xls]Draw_list!","k$6"))</f>
        <v>#REF!</v>
      </c>
      <c r="F6" s="93" t="e">
        <f ca="1">INDIRECT(CONCATENATE("[Singles_draw_group_nejD.xls]Draw_list!","l$6"))</f>
        <v>#REF!</v>
      </c>
      <c r="G6" s="93" t="e">
        <f ca="1">INDIRECT(CONCATENATE("[Singles_draw_group_nejD.xls]Draw_list!","m$6"))</f>
        <v>#REF!</v>
      </c>
      <c r="H6" s="93" t="e">
        <f ca="1">INDIRECT(CONCATENATE("[Singles_draw_group_nejD.xls]Draw_list!","n$6"))</f>
        <v>#REF!</v>
      </c>
      <c r="I6" s="93" t="e">
        <f ca="1">INDIRECT(CONCATENATE("[Singles_draw_group_nejD.xls]Draw_list!","o$6"))</f>
        <v>#REF!</v>
      </c>
      <c r="J6" s="93" t="e">
        <f ca="1">INDIRECT(CONCATENATE("[Singles_draw_group_nejD.xls]Draw_list!","p$6"))</f>
        <v>#REF!</v>
      </c>
      <c r="K6" s="93" t="e">
        <f ca="1">INDIRECT(CONCATENATE("[Singles_draw_group_nejD.xls]Draw_list!","q$6"))</f>
        <v>#REF!</v>
      </c>
      <c r="L6" s="93" t="e">
        <f ca="1">INDIRECT(CONCATENATE("[Singles_draw_group_nejD.xls]Draw_list!","r$6"))</f>
        <v>#REF!</v>
      </c>
      <c r="M6" s="93" t="e">
        <f ca="1">INDIRECT(CONCATENATE("[Singles_draw_group_nejD.xls]Draw_list!","s$6"))</f>
        <v>#REF!</v>
      </c>
      <c r="N6" s="93" t="e">
        <f ca="1">INDIRECT(CONCATENATE("[Singles_draw_group_nejD.xls]Draw_list!","t$6"))</f>
        <v>#REF!</v>
      </c>
      <c r="O6" s="93" t="e">
        <f ca="1">INDIRECT(CONCATENATE("[Singles_draw_group_nejD.xls]Draw_list!","u$6"))</f>
        <v>#REF!</v>
      </c>
      <c r="P6" s="93" t="e">
        <f ca="1">INDIRECT(CONCATENATE("[Singles_draw_group_nejD.xls]Draw_list!","v$6"))</f>
        <v>#REF!</v>
      </c>
      <c r="Q6" s="93" t="e">
        <f ca="1">INDIRECT(CONCATENATE("[Singles_draw_group_nejD.xls]Draw_list!","w$6"))</f>
        <v>#REF!</v>
      </c>
      <c r="R6" s="93" t="e">
        <f ca="1">INDIRECT(CONCATENATE("[Singles_draw_group_nejD.xls]Draw_list!","x$6"))</f>
        <v>#REF!</v>
      </c>
      <c r="S6" s="93" t="e">
        <f ca="1">INDIRECT(CONCATENATE("[Singles_draw_group_nejD.xls]Draw_list!","y$6"))</f>
        <v>#REF!</v>
      </c>
      <c r="T6" s="93" t="e">
        <f ca="1">INDIRECT(CONCATENATE("[Singles_draw_group_nejD.xls]Draw_list!","z$6"))</f>
        <v>#REF!</v>
      </c>
      <c r="U6" s="93" t="e">
        <f ca="1">INDIRECT(CONCATENATE("[Singles_draw_group_nejD.xls]Draw_list!","aa$6"))</f>
        <v>#REF!</v>
      </c>
      <c r="V6" s="93" t="e">
        <f ca="1">INDIRECT(CONCATENATE("[Singles_draw_group_nejD.xls]Draw_list!","ab$6"))</f>
        <v>#REF!</v>
      </c>
      <c r="W6" s="93" t="e">
        <f ca="1">INDIRECT(CONCATENATE("[Singles_draw_group_nejD.xls]Draw_list!","ac$6"))</f>
        <v>#REF!</v>
      </c>
      <c r="X6" s="93" t="e">
        <f ca="1">INDIRECT(CONCATENATE("[Singles_draw_group_nejD.xls]Draw_list!","ad$6"))</f>
        <v>#REF!</v>
      </c>
      <c r="Y6" s="93" t="e">
        <f ca="1">INDIRECT(CONCATENATE("[Singles_draw_group_nejD.xls]Draw_list!","ae$6"))</f>
        <v>#REF!</v>
      </c>
      <c r="Z6" s="93" t="e">
        <f ca="1">INDIRECT(CONCATENATE("[Singles_draw_group_nejD.xls]Draw_list!","af$6"))</f>
        <v>#REF!</v>
      </c>
      <c r="AA6" s="93" t="e">
        <f ca="1">INDIRECT(CONCATENATE("[Singles_draw_group_nejD.xls]Draw_list!","ag$6"))</f>
        <v>#REF!</v>
      </c>
      <c r="AB6" s="93" t="e">
        <f ca="1">INDIRECT(CONCATENATE("[Singles_draw_group_nejD.xls]Draw_list!","ah$6"))</f>
        <v>#REF!</v>
      </c>
      <c r="AC6" s="93" t="e">
        <f ca="1">INDIRECT(CONCATENATE("[Singles_draw_group_nejD.xls]Draw_list!","ai$6"))</f>
        <v>#REF!</v>
      </c>
      <c r="AD6" s="93" t="e">
        <f ca="1">INDIRECT(CONCATENATE("[Singles_draw_group_nejD.xls]Draw_list!","aj$6"))</f>
        <v>#REF!</v>
      </c>
      <c r="AE6" s="93" t="e">
        <f ca="1">INDIRECT(CONCATENATE("[Singles_draw_group_nejD.xls]Draw_list!","ak$6"))</f>
        <v>#REF!</v>
      </c>
      <c r="AF6" s="93" t="e">
        <f ca="1">INDIRECT(CONCATENATE("[Singles_draw_group_nejD.xls]Draw_list!","al$6"))</f>
        <v>#REF!</v>
      </c>
      <c r="AG6" s="93" t="e">
        <f ca="1">INDIRECT(CONCATENATE("[Singles_draw_group_nejD.xls]Draw_list!","am$6"))</f>
        <v>#REF!</v>
      </c>
    </row>
    <row r="7" spans="1:33" ht="12.75">
      <c r="A7" s="91"/>
      <c r="B7" s="93" t="e">
        <f ca="1">INDIRECT(CONCATENATE("[Singles_draw_group_nejD.xls]Draw_list!","H$7"))</f>
        <v>#REF!</v>
      </c>
      <c r="C7" s="93" t="e">
        <f ca="1">INDIRECT(CONCATENATE("[Singles_draw_group_nejD.xls]Draw_list!","i$7"))</f>
        <v>#REF!</v>
      </c>
      <c r="D7" s="93" t="e">
        <f ca="1">INDIRECT(CONCATENATE("[Singles_draw_group_nejD.xls]Draw_list!","j$7"))</f>
        <v>#REF!</v>
      </c>
      <c r="E7" s="93" t="e">
        <f ca="1">INDIRECT(CONCATENATE("[Singles_draw_group_nejD.xls]Draw_list!","k$7"))</f>
        <v>#REF!</v>
      </c>
      <c r="F7" s="93" t="e">
        <f ca="1">INDIRECT(CONCATENATE("[Singles_draw_group_nejD.xls]Draw_list!","l$7"))</f>
        <v>#REF!</v>
      </c>
      <c r="G7" s="93" t="e">
        <f ca="1">INDIRECT(CONCATENATE("[Singles_draw_group_nejD.xls]Draw_list!","m$7"))</f>
        <v>#REF!</v>
      </c>
      <c r="H7" s="93" t="e">
        <f ca="1">INDIRECT(CONCATENATE("[Singles_draw_group_nejD.xls]Draw_list!","n$7"))</f>
        <v>#REF!</v>
      </c>
      <c r="I7" s="93" t="e">
        <f ca="1">INDIRECT(CONCATENATE("[Singles_draw_group_nejD.xls]Draw_list!","o$7"))</f>
        <v>#REF!</v>
      </c>
      <c r="J7" s="93" t="e">
        <f ca="1">INDIRECT(CONCATENATE("[Singles_draw_group_nejD.xls]Draw_list!","p$7"))</f>
        <v>#REF!</v>
      </c>
      <c r="K7" s="93" t="e">
        <f ca="1">INDIRECT(CONCATENATE("[Singles_draw_group_nejD.xls]Draw_list!","q$7"))</f>
        <v>#REF!</v>
      </c>
      <c r="L7" s="93" t="e">
        <f ca="1">INDIRECT(CONCATENATE("[Singles_draw_group_nejD.xls]Draw_list!","r$7"))</f>
        <v>#REF!</v>
      </c>
      <c r="M7" s="93" t="e">
        <f ca="1">INDIRECT(CONCATENATE("[Singles_draw_group_nejD.xls]Draw_list!","s$7"))</f>
        <v>#REF!</v>
      </c>
      <c r="N7" s="93" t="e">
        <f ca="1">INDIRECT(CONCATENATE("[Singles_draw_group_nejD.xls]Draw_list!","t$7"))</f>
        <v>#REF!</v>
      </c>
      <c r="O7" s="93" t="e">
        <f ca="1">INDIRECT(CONCATENATE("[Singles_draw_group_nejD.xls]Draw_list!","u$7"))</f>
        <v>#REF!</v>
      </c>
      <c r="P7" s="93" t="e">
        <f ca="1">INDIRECT(CONCATENATE("[Singles_draw_group_nejD.xls]Draw_list!","v$7"))</f>
        <v>#REF!</v>
      </c>
      <c r="Q7" s="93" t="e">
        <f ca="1">INDIRECT(CONCATENATE("[Singles_draw_group_nejD.xls]Draw_list!","w$7"))</f>
        <v>#REF!</v>
      </c>
      <c r="R7" s="93" t="e">
        <f ca="1">INDIRECT(CONCATENATE("[Singles_draw_group_nejD.xls]Draw_list!","x$7"))</f>
        <v>#REF!</v>
      </c>
      <c r="S7" s="93" t="e">
        <f ca="1">INDIRECT(CONCATENATE("[Singles_draw_group_nejD.xls]Draw_list!","y$7"))</f>
        <v>#REF!</v>
      </c>
      <c r="T7" s="93" t="e">
        <f ca="1">INDIRECT(CONCATENATE("[Singles_draw_group_nejD.xls]Draw_list!","z$7"))</f>
        <v>#REF!</v>
      </c>
      <c r="U7" s="93" t="e">
        <f ca="1">INDIRECT(CONCATENATE("[Singles_draw_group_nejD.xls]Draw_list!","aa$7"))</f>
        <v>#REF!</v>
      </c>
      <c r="V7" s="93" t="e">
        <f ca="1">INDIRECT(CONCATENATE("[Singles_draw_group_nejD.xls]Draw_list!","ab$7"))</f>
        <v>#REF!</v>
      </c>
      <c r="W7" s="93" t="e">
        <f ca="1">INDIRECT(CONCATENATE("[Singles_draw_group_nejD.xls]Draw_list!","ac$7"))</f>
        <v>#REF!</v>
      </c>
      <c r="X7" s="93" t="e">
        <f ca="1">INDIRECT(CONCATENATE("[Singles_draw_group_nejD.xls]Draw_list!","ad$7"))</f>
        <v>#REF!</v>
      </c>
      <c r="Y7" s="93" t="e">
        <f ca="1">INDIRECT(CONCATENATE("[Singles_draw_group_nejD.xls]Draw_list!","ae$7"))</f>
        <v>#REF!</v>
      </c>
      <c r="Z7" s="93" t="e">
        <f ca="1">INDIRECT(CONCATENATE("[Singles_draw_group_nejD.xls]Draw_list!","af$7"))</f>
        <v>#REF!</v>
      </c>
      <c r="AA7" s="93" t="e">
        <f ca="1">INDIRECT(CONCATENATE("[Singles_draw_group_nejD.xls]Draw_list!","ag$7"))</f>
        <v>#REF!</v>
      </c>
      <c r="AB7" s="93" t="e">
        <f ca="1">INDIRECT(CONCATENATE("[Singles_draw_group_nejD.xls]Draw_list!","ah$7"))</f>
        <v>#REF!</v>
      </c>
      <c r="AC7" s="93" t="e">
        <f ca="1">INDIRECT(CONCATENATE("[Singles_draw_group_nejD.xls]Draw_list!","ai$7"))</f>
        <v>#REF!</v>
      </c>
      <c r="AD7" s="93" t="e">
        <f ca="1">INDIRECT(CONCATENATE("[Singles_draw_group_nejD.xls]Draw_list!","aj$7"))</f>
        <v>#REF!</v>
      </c>
      <c r="AE7" s="93" t="e">
        <f ca="1">INDIRECT(CONCATENATE("[Singles_draw_group_nejD.xls]Draw_list!","ak$7"))</f>
        <v>#REF!</v>
      </c>
      <c r="AF7" s="93" t="e">
        <f ca="1">INDIRECT(CONCATENATE("[Singles_draw_group_nejD.xls]Draw_list!","al$7"))</f>
        <v>#REF!</v>
      </c>
      <c r="AG7" s="93" t="e">
        <f ca="1">INDIRECT(CONCATENATE("[Singles_draw_group_nejD.xls]Draw_list!","am$7"))</f>
        <v>#REF!</v>
      </c>
    </row>
    <row r="8" spans="1:33" ht="12.75">
      <c r="A8" s="91"/>
      <c r="B8" s="93" t="e">
        <f ca="1">INDIRECT(CONCATENATE("[Singles_draw_group_nejD.xls]Draw_list!","H$8"))</f>
        <v>#REF!</v>
      </c>
      <c r="C8" s="93" t="e">
        <f ca="1">INDIRECT(CONCATENATE("[Singles_draw_group_nejD.xls]Draw_list!","i$8"))</f>
        <v>#REF!</v>
      </c>
      <c r="D8" s="93" t="e">
        <f ca="1">INDIRECT(CONCATENATE("[Singles_draw_group_nejD.xls]Draw_list!","j$8"))</f>
        <v>#REF!</v>
      </c>
      <c r="E8" s="93" t="e">
        <f ca="1">INDIRECT(CONCATENATE("[Singles_draw_group_nejD.xls]Draw_list!","k$8"))</f>
        <v>#REF!</v>
      </c>
      <c r="F8" s="93" t="e">
        <f ca="1">INDIRECT(CONCATENATE("[Singles_draw_group_nejD.xls]Draw_list!","l$8"))</f>
        <v>#REF!</v>
      </c>
      <c r="G8" s="93" t="e">
        <f ca="1">INDIRECT(CONCATENATE("[Singles_draw_group_nejD.xls]Draw_list!","m$8"))</f>
        <v>#REF!</v>
      </c>
      <c r="H8" s="93" t="e">
        <f ca="1">INDIRECT(CONCATENATE("[Singles_draw_group_nejD.xls]Draw_list!","n$8"))</f>
        <v>#REF!</v>
      </c>
      <c r="I8" s="93" t="e">
        <f ca="1">INDIRECT(CONCATENATE("[Singles_draw_group_nejD.xls]Draw_list!","o$8"))</f>
        <v>#REF!</v>
      </c>
      <c r="J8" s="93" t="e">
        <f ca="1">INDIRECT(CONCATENATE("[Singles_draw_group_nejD.xls]Draw_list!","p$8"))</f>
        <v>#REF!</v>
      </c>
      <c r="K8" s="93" t="e">
        <f ca="1">INDIRECT(CONCATENATE("[Singles_draw_group_nejD.xls]Draw_list!","q$8"))</f>
        <v>#REF!</v>
      </c>
      <c r="L8" s="93" t="e">
        <f ca="1">INDIRECT(CONCATENATE("[Singles_draw_group_nejD.xls]Draw_list!","r$8"))</f>
        <v>#REF!</v>
      </c>
      <c r="M8" s="93" t="e">
        <f ca="1">INDIRECT(CONCATENATE("[Singles_draw_group_nejD.xls]Draw_list!","s$8"))</f>
        <v>#REF!</v>
      </c>
      <c r="N8" s="93" t="e">
        <f ca="1">INDIRECT(CONCATENATE("[Singles_draw_group_nejD.xls]Draw_list!","t$8"))</f>
        <v>#REF!</v>
      </c>
      <c r="O8" s="93" t="e">
        <f ca="1">INDIRECT(CONCATENATE("[Singles_draw_group_nejD.xls]Draw_list!","u$8"))</f>
        <v>#REF!</v>
      </c>
      <c r="P8" s="93" t="e">
        <f ca="1">INDIRECT(CONCATENATE("[Singles_draw_group_nejD.xls]Draw_list!","v$8"))</f>
        <v>#REF!</v>
      </c>
      <c r="Q8" s="93" t="e">
        <f ca="1">INDIRECT(CONCATENATE("[Singles_draw_group_nejD.xls]Draw_list!","w$8"))</f>
        <v>#REF!</v>
      </c>
      <c r="R8" s="93" t="e">
        <f ca="1">INDIRECT(CONCATENATE("[Singles_draw_group_nejD.xls]Draw_list!","x$8"))</f>
        <v>#REF!</v>
      </c>
      <c r="S8" s="93" t="e">
        <f ca="1">INDIRECT(CONCATENATE("[Singles_draw_group_nejD.xls]Draw_list!","y$8"))</f>
        <v>#REF!</v>
      </c>
      <c r="T8" s="93" t="e">
        <f ca="1">INDIRECT(CONCATENATE("[Singles_draw_group_nejD.xls]Draw_list!","z$8"))</f>
        <v>#REF!</v>
      </c>
      <c r="U8" s="93" t="e">
        <f ca="1">INDIRECT(CONCATENATE("[Singles_draw_group_nejD.xls]Draw_list!","aa$8"))</f>
        <v>#REF!</v>
      </c>
      <c r="V8" s="93" t="e">
        <f ca="1">INDIRECT(CONCATENATE("[Singles_draw_group_nejD.xls]Draw_list!","ab$8"))</f>
        <v>#REF!</v>
      </c>
      <c r="W8" s="93" t="e">
        <f ca="1">INDIRECT(CONCATENATE("[Singles_draw_group_nejD.xls]Draw_list!","ac$8"))</f>
        <v>#REF!</v>
      </c>
      <c r="X8" s="93" t="e">
        <f ca="1">INDIRECT(CONCATENATE("[Singles_draw_group_nejD.xls]Draw_list!","ad$8"))</f>
        <v>#REF!</v>
      </c>
      <c r="Y8" s="93" t="e">
        <f ca="1">INDIRECT(CONCATENATE("[Singles_draw_group_nejD.xls]Draw_list!","ae$8"))</f>
        <v>#REF!</v>
      </c>
      <c r="Z8" s="93" t="e">
        <f ca="1">INDIRECT(CONCATENATE("[Singles_draw_group_nejD.xls]Draw_list!","af$8"))</f>
        <v>#REF!</v>
      </c>
      <c r="AA8" s="93" t="e">
        <f ca="1">INDIRECT(CONCATENATE("[Singles_draw_group_nejD.xls]Draw_list!","ag$8"))</f>
        <v>#REF!</v>
      </c>
      <c r="AB8" s="93" t="e">
        <f ca="1">INDIRECT(CONCATENATE("[Singles_draw_group_nejD.xls]Draw_list!","ah$8"))</f>
        <v>#REF!</v>
      </c>
      <c r="AC8" s="93" t="e">
        <f ca="1">INDIRECT(CONCATENATE("[Singles_draw_group_nejD.xls]Draw_list!","ai$8"))</f>
        <v>#REF!</v>
      </c>
      <c r="AD8" s="93" t="e">
        <f ca="1">INDIRECT(CONCATENATE("[Singles_draw_group_nejD.xls]Draw_list!","aj$8"))</f>
        <v>#REF!</v>
      </c>
      <c r="AE8" s="93" t="e">
        <f ca="1">INDIRECT(CONCATENATE("[Singles_draw_group_nejD.xls]Draw_list!","ak$8"))</f>
        <v>#REF!</v>
      </c>
      <c r="AF8" s="93" t="e">
        <f ca="1">INDIRECT(CONCATENATE("[Singles_draw_group_nejD.xls]Draw_list!","al$8"))</f>
        <v>#REF!</v>
      </c>
      <c r="AG8" s="93" t="e">
        <f ca="1">INDIRECT(CONCATENATE("[Singles_draw_group_nejD.xls]Draw_list!","am$8"))</f>
        <v>#REF!</v>
      </c>
    </row>
    <row r="9" spans="1:33" ht="12.75">
      <c r="A9" s="91"/>
      <c r="B9" s="93" t="e">
        <f ca="1">INDIRECT(CONCATENATE("[Singles_draw_group_nejD.xls]Draw_list!","H$9"))</f>
        <v>#REF!</v>
      </c>
      <c r="C9" s="93" t="e">
        <f ca="1">INDIRECT(CONCATENATE("[Singles_draw_group_nejD.xls]Draw_list!","i$9"))</f>
        <v>#REF!</v>
      </c>
      <c r="D9" s="93" t="e">
        <f ca="1">INDIRECT(CONCATENATE("[Singles_draw_group_nejD.xls]Draw_list!","j$9"))</f>
        <v>#REF!</v>
      </c>
      <c r="E9" s="93" t="e">
        <f ca="1">INDIRECT(CONCATENATE("[Singles_draw_group_nejD.xls]Draw_list!","k$9"))</f>
        <v>#REF!</v>
      </c>
      <c r="F9" s="93" t="e">
        <f ca="1">INDIRECT(CONCATENATE("[Singles_draw_group_nejD.xls]Draw_list!","l$9"))</f>
        <v>#REF!</v>
      </c>
      <c r="G9" s="93" t="e">
        <f ca="1">INDIRECT(CONCATENATE("[Singles_draw_group_nejD.xls]Draw_list!","m$9"))</f>
        <v>#REF!</v>
      </c>
      <c r="H9" s="93" t="e">
        <f ca="1">INDIRECT(CONCATENATE("[Singles_draw_group_nejD.xls]Draw_list!","n$9"))</f>
        <v>#REF!</v>
      </c>
      <c r="I9" s="93" t="e">
        <f ca="1">INDIRECT(CONCATENATE("[Singles_draw_group_nejD.xls]Draw_list!","o$9"))</f>
        <v>#REF!</v>
      </c>
      <c r="J9" s="93" t="e">
        <f ca="1">INDIRECT(CONCATENATE("[Singles_draw_group_nejD.xls]Draw_list!","p$9"))</f>
        <v>#REF!</v>
      </c>
      <c r="K9" s="93" t="e">
        <f ca="1">INDIRECT(CONCATENATE("[Singles_draw_group_nejD.xls]Draw_list!","q$9"))</f>
        <v>#REF!</v>
      </c>
      <c r="L9" s="93" t="e">
        <f ca="1">INDIRECT(CONCATENATE("[Singles_draw_group_nejD.xls]Draw_list!","r$9"))</f>
        <v>#REF!</v>
      </c>
      <c r="M9" s="93" t="e">
        <f ca="1">INDIRECT(CONCATENATE("[Singles_draw_group_nejD.xls]Draw_list!","s$9"))</f>
        <v>#REF!</v>
      </c>
      <c r="N9" s="93" t="e">
        <f ca="1">INDIRECT(CONCATENATE("[Singles_draw_group_nejD.xls]Draw_list!","t$9"))</f>
        <v>#REF!</v>
      </c>
      <c r="O9" s="93" t="e">
        <f ca="1">INDIRECT(CONCATENATE("[Singles_draw_group_nejD.xls]Draw_list!","u$9"))</f>
        <v>#REF!</v>
      </c>
      <c r="P9" s="93" t="e">
        <f ca="1">INDIRECT(CONCATENATE("[Singles_draw_group_nejD.xls]Draw_list!","v$9"))</f>
        <v>#REF!</v>
      </c>
      <c r="Q9" s="93" t="e">
        <f ca="1">INDIRECT(CONCATENATE("[Singles_draw_group_nejD.xls]Draw_list!","w$9"))</f>
        <v>#REF!</v>
      </c>
      <c r="R9" s="93" t="e">
        <f ca="1">INDIRECT(CONCATENATE("[Singles_draw_group_nejD.xls]Draw_list!","x$9"))</f>
        <v>#REF!</v>
      </c>
      <c r="S9" s="93" t="e">
        <f ca="1">INDIRECT(CONCATENATE("[Singles_draw_group_nejD.xls]Draw_list!","y$9"))</f>
        <v>#REF!</v>
      </c>
      <c r="T9" s="93" t="e">
        <f ca="1">INDIRECT(CONCATENATE("[Singles_draw_group_nejD.xls]Draw_list!","z$9"))</f>
        <v>#REF!</v>
      </c>
      <c r="U9" s="93" t="e">
        <f ca="1">INDIRECT(CONCATENATE("[Singles_draw_group_nejD.xls]Draw_list!","aa$9"))</f>
        <v>#REF!</v>
      </c>
      <c r="V9" s="93" t="e">
        <f ca="1">INDIRECT(CONCATENATE("[Singles_draw_group_nejD.xls]Draw_list!","ab$9"))</f>
        <v>#REF!</v>
      </c>
      <c r="W9" s="93" t="e">
        <f ca="1">INDIRECT(CONCATENATE("[Singles_draw_group_nejD.xls]Draw_list!","ac$9"))</f>
        <v>#REF!</v>
      </c>
      <c r="X9" s="93" t="e">
        <f ca="1">INDIRECT(CONCATENATE("[Singles_draw_group_nejD.xls]Draw_list!","ad$9"))</f>
        <v>#REF!</v>
      </c>
      <c r="Y9" s="93" t="e">
        <f ca="1">INDIRECT(CONCATENATE("[Singles_draw_group_nejD.xls]Draw_list!","ae$9"))</f>
        <v>#REF!</v>
      </c>
      <c r="Z9" s="93" t="e">
        <f ca="1">INDIRECT(CONCATENATE("[Singles_draw_group_nejD.xls]Draw_list!","af$9"))</f>
        <v>#REF!</v>
      </c>
      <c r="AA9" s="93" t="e">
        <f ca="1">INDIRECT(CONCATENATE("[Singles_draw_group_nejD.xls]Draw_list!","ag$9"))</f>
        <v>#REF!</v>
      </c>
      <c r="AB9" s="93" t="e">
        <f ca="1">INDIRECT(CONCATENATE("[Singles_draw_group_nejD.xls]Draw_list!","ah$9"))</f>
        <v>#REF!</v>
      </c>
      <c r="AC9" s="93" t="e">
        <f ca="1">INDIRECT(CONCATENATE("[Singles_draw_group_nejD.xls]Draw_list!","ai$9"))</f>
        <v>#REF!</v>
      </c>
      <c r="AD9" s="93" t="e">
        <f ca="1">INDIRECT(CONCATENATE("[Singles_draw_group_nejD.xls]Draw_list!","aj$9"))</f>
        <v>#REF!</v>
      </c>
      <c r="AE9" s="93" t="e">
        <f ca="1">INDIRECT(CONCATENATE("[Singles_draw_group_nejD.xls]Draw_list!","ak$9"))</f>
        <v>#REF!</v>
      </c>
      <c r="AF9" s="93" t="e">
        <f ca="1">INDIRECT(CONCATENATE("[Singles_draw_group_nejD.xls]Draw_list!","al$9"))</f>
        <v>#REF!</v>
      </c>
      <c r="AG9" s="93" t="e">
        <f ca="1">INDIRECT(CONCATENATE("[Singles_draw_group_nejD.xls]Draw_list!","am$9"))</f>
        <v>#REF!</v>
      </c>
    </row>
    <row r="10" spans="1:33" ht="12.75">
      <c r="A10" s="91"/>
      <c r="B10" s="93" t="e">
        <f ca="1">INDIRECT(CONCATENATE("[Singles_draw_group_nejD.xls]Draw_list!","H$10"))</f>
        <v>#REF!</v>
      </c>
      <c r="C10" s="93" t="e">
        <f ca="1">INDIRECT(CONCATENATE("[Singles_draw_group_nejD.xls]Draw_list!","i$10"))</f>
        <v>#REF!</v>
      </c>
      <c r="D10" s="93" t="e">
        <f ca="1">INDIRECT(CONCATENATE("[Singles_draw_group_nejD.xls]Draw_list!","j$10"))</f>
        <v>#REF!</v>
      </c>
      <c r="E10" s="93" t="e">
        <f ca="1">INDIRECT(CONCATENATE("[Singles_draw_group_nejD.xls]Draw_list!","k$10"))</f>
        <v>#REF!</v>
      </c>
      <c r="F10" s="93" t="e">
        <f ca="1">INDIRECT(CONCATENATE("[Singles_draw_group_nejD.xls]Draw_list!","l$10"))</f>
        <v>#REF!</v>
      </c>
      <c r="G10" s="93" t="e">
        <f ca="1">INDIRECT(CONCATENATE("[Singles_draw_group_nejD.xls]Draw_list!","m$10"))</f>
        <v>#REF!</v>
      </c>
      <c r="H10" s="93" t="e">
        <f ca="1">INDIRECT(CONCATENATE("[Singles_draw_group_nejD.xls]Draw_list!","n$10"))</f>
        <v>#REF!</v>
      </c>
      <c r="I10" s="93" t="e">
        <f ca="1">INDIRECT(CONCATENATE("[Singles_draw_group_nejD.xls]Draw_list!","o$10"))</f>
        <v>#REF!</v>
      </c>
      <c r="J10" s="93" t="e">
        <f ca="1">INDIRECT(CONCATENATE("[Singles_draw_group_nejD.xls]Draw_list!","p$10"))</f>
        <v>#REF!</v>
      </c>
      <c r="K10" s="93" t="e">
        <f ca="1">INDIRECT(CONCATENATE("[Singles_draw_group_nejD.xls]Draw_list!","q$10"))</f>
        <v>#REF!</v>
      </c>
      <c r="L10" s="93" t="e">
        <f ca="1">INDIRECT(CONCATENATE("[Singles_draw_group_nejD.xls]Draw_list!","r$10"))</f>
        <v>#REF!</v>
      </c>
      <c r="M10" s="93" t="e">
        <f ca="1">INDIRECT(CONCATENATE("[Singles_draw_group_nejD.xls]Draw_list!","s$10"))</f>
        <v>#REF!</v>
      </c>
      <c r="N10" s="93" t="e">
        <f ca="1">INDIRECT(CONCATENATE("[Singles_draw_group_nejD.xls]Draw_list!","t$10"))</f>
        <v>#REF!</v>
      </c>
      <c r="O10" s="93" t="e">
        <f ca="1">INDIRECT(CONCATENATE("[Singles_draw_group_nejD.xls]Draw_list!","u$10"))</f>
        <v>#REF!</v>
      </c>
      <c r="P10" s="93" t="e">
        <f ca="1">INDIRECT(CONCATENATE("[Singles_draw_group_nejD.xls]Draw_list!","v$10"))</f>
        <v>#REF!</v>
      </c>
      <c r="Q10" s="93" t="e">
        <f ca="1">INDIRECT(CONCATENATE("[Singles_draw_group_nejD.xls]Draw_list!","w$10"))</f>
        <v>#REF!</v>
      </c>
      <c r="R10" s="93" t="e">
        <f ca="1">INDIRECT(CONCATENATE("[Singles_draw_group_nejD.xls]Draw_list!","x$10"))</f>
        <v>#REF!</v>
      </c>
      <c r="S10" s="93" t="e">
        <f ca="1">INDIRECT(CONCATENATE("[Singles_draw_group_nejD.xls]Draw_list!","y$10"))</f>
        <v>#REF!</v>
      </c>
      <c r="T10" s="93" t="e">
        <f ca="1">INDIRECT(CONCATENATE("[Singles_draw_group_nejD.xls]Draw_list!","z$10"))</f>
        <v>#REF!</v>
      </c>
      <c r="U10" s="93" t="e">
        <f ca="1">INDIRECT(CONCATENATE("[Singles_draw_group_nejD.xls]Draw_list!","aa$10"))</f>
        <v>#REF!</v>
      </c>
      <c r="V10" s="93" t="e">
        <f ca="1">INDIRECT(CONCATENATE("[Singles_draw_group_nejD.xls]Draw_list!","ab$10"))</f>
        <v>#REF!</v>
      </c>
      <c r="W10" s="93" t="e">
        <f ca="1">INDIRECT(CONCATENATE("[Singles_draw_group_nejD.xls]Draw_list!","ac$10"))</f>
        <v>#REF!</v>
      </c>
      <c r="X10" s="93" t="e">
        <f ca="1">INDIRECT(CONCATENATE("[Singles_draw_group_nejD.xls]Draw_list!","ad$10"))</f>
        <v>#REF!</v>
      </c>
      <c r="Y10" s="93" t="e">
        <f ca="1">INDIRECT(CONCATENATE("[Singles_draw_group_nejD.xls]Draw_list!","ae$10"))</f>
        <v>#REF!</v>
      </c>
      <c r="Z10" s="93" t="e">
        <f ca="1">INDIRECT(CONCATENATE("[Singles_draw_group_nejD.xls]Draw_list!","af$10"))</f>
        <v>#REF!</v>
      </c>
      <c r="AA10" s="93" t="e">
        <f ca="1">INDIRECT(CONCATENATE("[Singles_draw_group_nejD.xls]Draw_list!","ag$10"))</f>
        <v>#REF!</v>
      </c>
      <c r="AB10" s="93" t="e">
        <f ca="1">INDIRECT(CONCATENATE("[Singles_draw_group_nejD.xls]Draw_list!","ah$10"))</f>
        <v>#REF!</v>
      </c>
      <c r="AC10" s="93" t="e">
        <f ca="1">INDIRECT(CONCATENATE("[Singles_draw_group_nejD.xls]Draw_list!","ai$10"))</f>
        <v>#REF!</v>
      </c>
      <c r="AD10" s="93" t="e">
        <f ca="1">INDIRECT(CONCATENATE("[Singles_draw_group_nejD.xls]Draw_list!","aj$10"))</f>
        <v>#REF!</v>
      </c>
      <c r="AE10" s="93" t="e">
        <f ca="1">INDIRECT(CONCATENATE("[Singles_draw_group_nejD.xls]Draw_list!","ak$10"))</f>
        <v>#REF!</v>
      </c>
      <c r="AF10" s="93" t="e">
        <f ca="1">INDIRECT(CONCATENATE("[Singles_draw_group_nejD.xls]Draw_list!","al$10"))</f>
        <v>#REF!</v>
      </c>
      <c r="AG10" s="93" t="e">
        <f ca="1">INDIRECT(CONCATENATE("[Singles_draw_group_nejD.xls]Draw_list!","am$10"))</f>
        <v>#REF!</v>
      </c>
    </row>
    <row r="11" spans="1:33" ht="12.75">
      <c r="A11" s="91"/>
      <c r="B11" s="93" t="e">
        <f ca="1">INDIRECT(CONCATENATE("[Singles_draw_group_nejD.xls]Draw_list!","H$11"))</f>
        <v>#REF!</v>
      </c>
      <c r="C11" s="93" t="e">
        <f ca="1">INDIRECT(CONCATENATE("[Singles_draw_group_nejD.xls]Draw_list!","i$11"))</f>
        <v>#REF!</v>
      </c>
      <c r="D11" s="93" t="e">
        <f ca="1">INDIRECT(CONCATENATE("[Singles_draw_group_nejD.xls]Draw_list!","j$11"))</f>
        <v>#REF!</v>
      </c>
      <c r="E11" s="93" t="e">
        <f ca="1">INDIRECT(CONCATENATE("[Singles_draw_group_nejD.xls]Draw_list!","k$11"))</f>
        <v>#REF!</v>
      </c>
      <c r="F11" s="93" t="e">
        <f ca="1">INDIRECT(CONCATENATE("[Singles_draw_group_nejD.xls]Draw_list!","l$11"))</f>
        <v>#REF!</v>
      </c>
      <c r="G11" s="93" t="e">
        <f ca="1">INDIRECT(CONCATENATE("[Singles_draw_group_nejD.xls]Draw_list!","m$11"))</f>
        <v>#REF!</v>
      </c>
      <c r="H11" s="93" t="e">
        <f ca="1">INDIRECT(CONCATENATE("[Singles_draw_group_nejD.xls]Draw_list!","n$11"))</f>
        <v>#REF!</v>
      </c>
      <c r="I11" s="93" t="e">
        <f ca="1">INDIRECT(CONCATENATE("[Singles_draw_group_nejD.xls]Draw_list!","o$11"))</f>
        <v>#REF!</v>
      </c>
      <c r="J11" s="93" t="e">
        <f ca="1">INDIRECT(CONCATENATE("[Singles_draw_group_nejD.xls]Draw_list!","p$11"))</f>
        <v>#REF!</v>
      </c>
      <c r="K11" s="93" t="e">
        <f ca="1">INDIRECT(CONCATENATE("[Singles_draw_group_nejD.xls]Draw_list!","q$11"))</f>
        <v>#REF!</v>
      </c>
      <c r="L11" s="93" t="e">
        <f ca="1">INDIRECT(CONCATENATE("[Singles_draw_group_nejD.xls]Draw_list!","r$11"))</f>
        <v>#REF!</v>
      </c>
      <c r="M11" s="93" t="e">
        <f ca="1">INDIRECT(CONCATENATE("[Singles_draw_group_nejD.xls]Draw_list!","s$11"))</f>
        <v>#REF!</v>
      </c>
      <c r="N11" s="93" t="e">
        <f ca="1">INDIRECT(CONCATENATE("[Singles_draw_group_nejD.xls]Draw_list!","t$11"))</f>
        <v>#REF!</v>
      </c>
      <c r="O11" s="93" t="e">
        <f ca="1">INDIRECT(CONCATENATE("[Singles_draw_group_nejD.xls]Draw_list!","u$11"))</f>
        <v>#REF!</v>
      </c>
      <c r="P11" s="93" t="e">
        <f ca="1">INDIRECT(CONCATENATE("[Singles_draw_group_nejD.xls]Draw_list!","v$11"))</f>
        <v>#REF!</v>
      </c>
      <c r="Q11" s="93" t="e">
        <f ca="1">INDIRECT(CONCATENATE("[Singles_draw_group_nejD.xls]Draw_list!","w$11"))</f>
        <v>#REF!</v>
      </c>
      <c r="R11" s="93" t="e">
        <f ca="1">INDIRECT(CONCATENATE("[Singles_draw_group_nejD.xls]Draw_list!","x$11"))</f>
        <v>#REF!</v>
      </c>
      <c r="S11" s="93" t="e">
        <f ca="1">INDIRECT(CONCATENATE("[Singles_draw_group_nejD.xls]Draw_list!","y$11"))</f>
        <v>#REF!</v>
      </c>
      <c r="T11" s="93" t="e">
        <f ca="1">INDIRECT(CONCATENATE("[Singles_draw_group_nejD.xls]Draw_list!","z$11"))</f>
        <v>#REF!</v>
      </c>
      <c r="U11" s="93" t="e">
        <f ca="1">INDIRECT(CONCATENATE("[Singles_draw_group_nejD.xls]Draw_list!","aa$11"))</f>
        <v>#REF!</v>
      </c>
      <c r="V11" s="93" t="e">
        <f ca="1">INDIRECT(CONCATENATE("[Singles_draw_group_nejD.xls]Draw_list!","ab$11"))</f>
        <v>#REF!</v>
      </c>
      <c r="W11" s="93" t="e">
        <f ca="1">INDIRECT(CONCATENATE("[Singles_draw_group_nejD.xls]Draw_list!","ac$11"))</f>
        <v>#REF!</v>
      </c>
      <c r="X11" s="93" t="e">
        <f ca="1">INDIRECT(CONCATENATE("[Singles_draw_group_nejD.xls]Draw_list!","ad$11"))</f>
        <v>#REF!</v>
      </c>
      <c r="Y11" s="93" t="e">
        <f ca="1">INDIRECT(CONCATENATE("[Singles_draw_group_nejD.xls]Draw_list!","ae$11"))</f>
        <v>#REF!</v>
      </c>
      <c r="Z11" s="93" t="e">
        <f ca="1">INDIRECT(CONCATENATE("[Singles_draw_group_nejD.xls]Draw_list!","af$11"))</f>
        <v>#REF!</v>
      </c>
      <c r="AA11" s="93" t="e">
        <f ca="1">INDIRECT(CONCATENATE("[Singles_draw_group_nejD.xls]Draw_list!","ag$11"))</f>
        <v>#REF!</v>
      </c>
      <c r="AB11" s="93" t="e">
        <f ca="1">INDIRECT(CONCATENATE("[Singles_draw_group_nejD.xls]Draw_list!","ah$11"))</f>
        <v>#REF!</v>
      </c>
      <c r="AC11" s="93" t="e">
        <f ca="1">INDIRECT(CONCATENATE("[Singles_draw_group_nejD.xls]Draw_list!","ai$11"))</f>
        <v>#REF!</v>
      </c>
      <c r="AD11" s="93" t="e">
        <f ca="1">INDIRECT(CONCATENATE("[Singles_draw_group_nejD.xls]Draw_list!","aj$11"))</f>
        <v>#REF!</v>
      </c>
      <c r="AE11" s="93" t="e">
        <f ca="1">INDIRECT(CONCATENATE("[Singles_draw_group_nejD.xls]Draw_list!","ak$11"))</f>
        <v>#REF!</v>
      </c>
      <c r="AF11" s="93" t="e">
        <f ca="1">INDIRECT(CONCATENATE("[Singles_draw_group_nejD.xls]Draw_list!","al$11"))</f>
        <v>#REF!</v>
      </c>
      <c r="AG11" s="93" t="e">
        <f ca="1">INDIRECT(CONCATENATE("[Singles_draw_group_nejD.xls]Draw_list!","am$11"))</f>
        <v>#REF!</v>
      </c>
    </row>
    <row r="12" spans="1:33" ht="12.75">
      <c r="A12" s="91"/>
      <c r="B12" s="93" t="e">
        <f ca="1">INDIRECT(CONCATENATE("[Singles_draw_group_nejD.xls]Draw_list!","H$12"))</f>
        <v>#REF!</v>
      </c>
      <c r="C12" s="93" t="e">
        <f ca="1">INDIRECT(CONCATENATE("[Singles_draw_group_nejD.xls]Draw_list!","i$12"))</f>
        <v>#REF!</v>
      </c>
      <c r="D12" s="93" t="e">
        <f ca="1">INDIRECT(CONCATENATE("[Singles_draw_group_nejD.xls]Draw_list!","j$12"))</f>
        <v>#REF!</v>
      </c>
      <c r="E12" s="93" t="e">
        <f ca="1">INDIRECT(CONCATENATE("[Singles_draw_group_nejD.xls]Draw_list!","k$12"))</f>
        <v>#REF!</v>
      </c>
      <c r="F12" s="93" t="e">
        <f ca="1">INDIRECT(CONCATENATE("[Singles_draw_group_nejD.xls]Draw_list!","l$12"))</f>
        <v>#REF!</v>
      </c>
      <c r="G12" s="93" t="e">
        <f ca="1">INDIRECT(CONCATENATE("[Singles_draw_group_nejD.xls]Draw_list!","m$12"))</f>
        <v>#REF!</v>
      </c>
      <c r="H12" s="93" t="e">
        <f ca="1">INDIRECT(CONCATENATE("[Singles_draw_group_nejD.xls]Draw_list!","n$12"))</f>
        <v>#REF!</v>
      </c>
      <c r="I12" s="93" t="e">
        <f ca="1">INDIRECT(CONCATENATE("[Singles_draw_group_nejD.xls]Draw_list!","o$12"))</f>
        <v>#REF!</v>
      </c>
      <c r="J12" s="93" t="e">
        <f ca="1">INDIRECT(CONCATENATE("[Singles_draw_group_nejD.xls]Draw_list!","p$12"))</f>
        <v>#REF!</v>
      </c>
      <c r="K12" s="93" t="e">
        <f ca="1">INDIRECT(CONCATENATE("[Singles_draw_group_nejD.xls]Draw_list!","q$12"))</f>
        <v>#REF!</v>
      </c>
      <c r="L12" s="93" t="e">
        <f ca="1">INDIRECT(CONCATENATE("[Singles_draw_group_nejD.xls]Draw_list!","r$12"))</f>
        <v>#REF!</v>
      </c>
      <c r="M12" s="93" t="e">
        <f ca="1">INDIRECT(CONCATENATE("[Singles_draw_group_nejD.xls]Draw_list!","s$12"))</f>
        <v>#REF!</v>
      </c>
      <c r="N12" s="93" t="e">
        <f ca="1">INDIRECT(CONCATENATE("[Singles_draw_group_nejD.xls]Draw_list!","t$12"))</f>
        <v>#REF!</v>
      </c>
      <c r="O12" s="93" t="e">
        <f ca="1">INDIRECT(CONCATENATE("[Singles_draw_group_nejD.xls]Draw_list!","u$12"))</f>
        <v>#REF!</v>
      </c>
      <c r="P12" s="93" t="e">
        <f ca="1">INDIRECT(CONCATENATE("[Singles_draw_group_nejD.xls]Draw_list!","v$12"))</f>
        <v>#REF!</v>
      </c>
      <c r="Q12" s="93" t="e">
        <f ca="1">INDIRECT(CONCATENATE("[Singles_draw_group_nejD.xls]Draw_list!","w$12"))</f>
        <v>#REF!</v>
      </c>
      <c r="R12" s="93" t="e">
        <f ca="1">INDIRECT(CONCATENATE("[Singles_draw_group_nejD.xls]Draw_list!","x$12"))</f>
        <v>#REF!</v>
      </c>
      <c r="S12" s="93" t="e">
        <f ca="1">INDIRECT(CONCATENATE("[Singles_draw_group_nejD.xls]Draw_list!","y$12"))</f>
        <v>#REF!</v>
      </c>
      <c r="T12" s="93" t="e">
        <f ca="1">INDIRECT(CONCATENATE("[Singles_draw_group_nejD.xls]Draw_list!","z$12"))</f>
        <v>#REF!</v>
      </c>
      <c r="U12" s="93" t="e">
        <f ca="1">INDIRECT(CONCATENATE("[Singles_draw_group_nejD.xls]Draw_list!","aa$12"))</f>
        <v>#REF!</v>
      </c>
      <c r="V12" s="93" t="e">
        <f ca="1">INDIRECT(CONCATENATE("[Singles_draw_group_nejD.xls]Draw_list!","ab$12"))</f>
        <v>#REF!</v>
      </c>
      <c r="W12" s="93" t="e">
        <f ca="1">INDIRECT(CONCATENATE("[Singles_draw_group_nejD.xls]Draw_list!","ac$12"))</f>
        <v>#REF!</v>
      </c>
      <c r="X12" s="93" t="e">
        <f ca="1">INDIRECT(CONCATENATE("[Singles_draw_group_nejD.xls]Draw_list!","ad$12"))</f>
        <v>#REF!</v>
      </c>
      <c r="Y12" s="93" t="e">
        <f ca="1">INDIRECT(CONCATENATE("[Singles_draw_group_nejD.xls]Draw_list!","ae$12"))</f>
        <v>#REF!</v>
      </c>
      <c r="Z12" s="93" t="e">
        <f ca="1">INDIRECT(CONCATENATE("[Singles_draw_group_nejD.xls]Draw_list!","af$12"))</f>
        <v>#REF!</v>
      </c>
      <c r="AA12" s="93" t="e">
        <f ca="1">INDIRECT(CONCATENATE("[Singles_draw_group_nejD.xls]Draw_list!","ag$12"))</f>
        <v>#REF!</v>
      </c>
      <c r="AB12" s="93" t="e">
        <f ca="1">INDIRECT(CONCATENATE("[Singles_draw_group_nejD.xls]Draw_list!","ah$12"))</f>
        <v>#REF!</v>
      </c>
      <c r="AC12" s="93" t="e">
        <f ca="1">INDIRECT(CONCATENATE("[Singles_draw_group_nejD.xls]Draw_list!","ai$12"))</f>
        <v>#REF!</v>
      </c>
      <c r="AD12" s="93" t="e">
        <f ca="1">INDIRECT(CONCATENATE("[Singles_draw_group_nejD.xls]Draw_list!","aj$12"))</f>
        <v>#REF!</v>
      </c>
      <c r="AE12" s="93" t="e">
        <f ca="1">INDIRECT(CONCATENATE("[Singles_draw_group_nejD.xls]Draw_list!","ak$12"))</f>
        <v>#REF!</v>
      </c>
      <c r="AF12" s="93" t="e">
        <f ca="1">INDIRECT(CONCATENATE("[Singles_draw_group_nejD.xls]Draw_list!","al$12"))</f>
        <v>#REF!</v>
      </c>
      <c r="AG12" s="93" t="e">
        <f ca="1">INDIRECT(CONCATENATE("[Singles_draw_group_nejD.xls]Draw_list!","am$12"))</f>
        <v>#REF!</v>
      </c>
    </row>
    <row r="13" spans="1:33" ht="12.75">
      <c r="A13" s="91"/>
      <c r="B13" s="92" t="e">
        <f ca="1">INDIRECT(CONCATENATE("[Singles_draw_group_nejD.xls]Draw_list!","H$13"))</f>
        <v>#REF!</v>
      </c>
      <c r="C13" s="92" t="e">
        <f ca="1">INDIRECT(CONCATENATE("[Singles_draw_group_nejD.xls]Draw_list!","i$13"))</f>
        <v>#REF!</v>
      </c>
      <c r="D13" s="92" t="e">
        <f ca="1">INDIRECT(CONCATENATE("[Singles_draw_group_nejD.xls]Draw_list!","j$13"))</f>
        <v>#REF!</v>
      </c>
      <c r="E13" s="92" t="e">
        <f ca="1">INDIRECT(CONCATENATE("[Singles_draw_group_nejD.xls]Draw_list!","k$13"))</f>
        <v>#REF!</v>
      </c>
      <c r="F13" s="92" t="e">
        <f ca="1">INDIRECT(CONCATENATE("[Singles_draw_group_nejD.xls]Draw_list!","l$13"))</f>
        <v>#REF!</v>
      </c>
      <c r="G13" s="92" t="e">
        <f ca="1">INDIRECT(CONCATENATE("[Singles_draw_group_nejD.xls]Draw_list!","m$13"))</f>
        <v>#REF!</v>
      </c>
      <c r="H13" s="92" t="e">
        <f ca="1">INDIRECT(CONCATENATE("[Singles_draw_group_nejD.xls]Draw_list!","n$13"))</f>
        <v>#REF!</v>
      </c>
      <c r="I13" s="92" t="e">
        <f ca="1">INDIRECT(CONCATENATE("[Singles_draw_group_nejD.xls]Draw_list!","o$13"))</f>
        <v>#REF!</v>
      </c>
      <c r="J13" s="92" t="e">
        <f ca="1">INDIRECT(CONCATENATE("[Singles_draw_group_nejD.xls]Draw_list!","p$13"))</f>
        <v>#REF!</v>
      </c>
      <c r="K13" s="92" t="e">
        <f ca="1">INDIRECT(CONCATENATE("[Singles_draw_group_nejD.xls]Draw_list!","q$13"))</f>
        <v>#REF!</v>
      </c>
      <c r="L13" s="92" t="e">
        <f ca="1">INDIRECT(CONCATENATE("[Singles_draw_group_nejD.xls]Draw_list!","r$13"))</f>
        <v>#REF!</v>
      </c>
      <c r="M13" s="92" t="e">
        <f ca="1">INDIRECT(CONCATENATE("[Singles_draw_group_nejD.xls]Draw_list!","s$13"))</f>
        <v>#REF!</v>
      </c>
      <c r="N13" s="92" t="e">
        <f ca="1">INDIRECT(CONCATENATE("[Singles_draw_group_nejD.xls]Draw_list!","t$13"))</f>
        <v>#REF!</v>
      </c>
      <c r="O13" s="92" t="e">
        <f ca="1">INDIRECT(CONCATENATE("[Singles_draw_group_nejD.xls]Draw_list!","u$13"))</f>
        <v>#REF!</v>
      </c>
      <c r="P13" s="92" t="e">
        <f ca="1">INDIRECT(CONCATENATE("[Singles_draw_group_nejD.xls]Draw_list!","v$13"))</f>
        <v>#REF!</v>
      </c>
      <c r="Q13" s="92" t="e">
        <f ca="1">INDIRECT(CONCATENATE("[Singles_draw_group_nejD.xls]Draw_list!","w$13"))</f>
        <v>#REF!</v>
      </c>
      <c r="R13" s="92" t="e">
        <f ca="1">INDIRECT(CONCATENATE("[Singles_draw_group_nejD.xls]Draw_list!","x$13"))</f>
        <v>#REF!</v>
      </c>
      <c r="S13" s="92" t="e">
        <f ca="1">INDIRECT(CONCATENATE("[Singles_draw_group_nejD.xls]Draw_list!","y$13"))</f>
        <v>#REF!</v>
      </c>
      <c r="T13" s="92" t="e">
        <f ca="1">INDIRECT(CONCATENATE("[Singles_draw_group_nejD.xls]Draw_list!","z$13"))</f>
        <v>#REF!</v>
      </c>
      <c r="U13" s="92" t="e">
        <f ca="1">INDIRECT(CONCATENATE("[Singles_draw_group_nejD.xls]Draw_list!","aa$13"))</f>
        <v>#REF!</v>
      </c>
      <c r="V13" s="92" t="e">
        <f ca="1">INDIRECT(CONCATENATE("[Singles_draw_group_nejD.xls]Draw_list!","ab$13"))</f>
        <v>#REF!</v>
      </c>
      <c r="W13" s="92" t="e">
        <f ca="1">INDIRECT(CONCATENATE("[Singles_draw_group_nejD.xls]Draw_list!","ac$13"))</f>
        <v>#REF!</v>
      </c>
      <c r="X13" s="92" t="e">
        <f ca="1">INDIRECT(CONCATENATE("[Singles_draw_group_nejD.xls]Draw_list!","ad$13"))</f>
        <v>#REF!</v>
      </c>
      <c r="Y13" s="92" t="e">
        <f ca="1">INDIRECT(CONCATENATE("[Singles_draw_group_nejD.xls]Draw_list!","ae$13"))</f>
        <v>#REF!</v>
      </c>
      <c r="Z13" s="92" t="e">
        <f ca="1">INDIRECT(CONCATENATE("[Singles_draw_group_nejD.xls]Draw_list!","af$13"))</f>
        <v>#REF!</v>
      </c>
      <c r="AA13" s="92" t="e">
        <f ca="1">INDIRECT(CONCATENATE("[Singles_draw_group_nejD.xls]Draw_list!","ag$13"))</f>
        <v>#REF!</v>
      </c>
      <c r="AB13" s="92" t="e">
        <f ca="1">INDIRECT(CONCATENATE("[Singles_draw_group_nejD.xls]Draw_list!","ah$13"))</f>
        <v>#REF!</v>
      </c>
      <c r="AC13" s="92" t="e">
        <f ca="1">INDIRECT(CONCATENATE("[Singles_draw_group_nejD.xls]Draw_list!","ai$13"))</f>
        <v>#REF!</v>
      </c>
      <c r="AD13" s="92" t="e">
        <f ca="1">INDIRECT(CONCATENATE("[Singles_draw_group_nejD.xls]Draw_list!","aj$13"))</f>
        <v>#REF!</v>
      </c>
      <c r="AE13" s="92" t="e">
        <f ca="1">INDIRECT(CONCATENATE("[Singles_draw_group_nejD.xls]Draw_list!","ak$13"))</f>
        <v>#REF!</v>
      </c>
      <c r="AF13" s="92" t="e">
        <f ca="1">INDIRECT(CONCATENATE("[Singles_draw_group_nejD.xls]Draw_list!","al$13"))</f>
        <v>#REF!</v>
      </c>
      <c r="AG13" s="92" t="e">
        <f ca="1">INDIRECT(CONCATENATE("[Singles_draw_group_nejD.xls]Draw_list!","am$13"))</f>
        <v>#REF!</v>
      </c>
    </row>
    <row r="14" spans="1:33" s="95" customFormat="1" ht="12.75">
      <c r="A14" s="94"/>
      <c r="B14" s="93" t="e">
        <f ca="1">INDIRECT(CONCATENATE("[Singles_draw_group_nejD.xls]Draw_list!","H$14"))</f>
        <v>#REF!</v>
      </c>
      <c r="C14" s="93" t="e">
        <f ca="1">INDIRECT(CONCATENATE("[Singles_draw_group_nejD.xls]Draw_list!","i$14"))</f>
        <v>#REF!</v>
      </c>
      <c r="D14" s="93" t="e">
        <f ca="1">INDIRECT(CONCATENATE("[Singles_draw_group_nejD.xls]Draw_list!","j$14"))</f>
        <v>#REF!</v>
      </c>
      <c r="E14" s="93" t="e">
        <f ca="1">INDIRECT(CONCATENATE("[Singles_draw_group_nejD.xls]Draw_list!","k$14"))</f>
        <v>#REF!</v>
      </c>
      <c r="F14" s="93" t="e">
        <f ca="1">INDIRECT(CONCATENATE("[Singles_draw_group_nejD.xls]Draw_list!","l$14"))</f>
        <v>#REF!</v>
      </c>
      <c r="G14" s="93" t="e">
        <f ca="1">INDIRECT(CONCATENATE("[Singles_draw_group_nejD.xls]Draw_list!","m$14"))</f>
        <v>#REF!</v>
      </c>
      <c r="H14" s="93" t="e">
        <f ca="1">INDIRECT(CONCATENATE("[Singles_draw_group_nejD.xls]Draw_list!","n$14"))</f>
        <v>#REF!</v>
      </c>
      <c r="I14" s="93" t="e">
        <f ca="1">INDIRECT(CONCATENATE("[Singles_draw_group_nejD.xls]Draw_list!","o$14"))</f>
        <v>#REF!</v>
      </c>
      <c r="J14" s="93" t="e">
        <f ca="1">INDIRECT(CONCATENATE("[Singles_draw_group_nejD.xls]Draw_list!","p$14"))</f>
        <v>#REF!</v>
      </c>
      <c r="K14" s="93" t="e">
        <f ca="1">INDIRECT(CONCATENATE("[Singles_draw_group_nejD.xls]Draw_list!","q$14"))</f>
        <v>#REF!</v>
      </c>
      <c r="L14" s="93" t="e">
        <f ca="1">INDIRECT(CONCATENATE("[Singles_draw_group_nejD.xls]Draw_list!","r$14"))</f>
        <v>#REF!</v>
      </c>
      <c r="M14" s="93" t="e">
        <f ca="1">INDIRECT(CONCATENATE("[Singles_draw_group_nejD.xls]Draw_list!","s$14"))</f>
        <v>#REF!</v>
      </c>
      <c r="N14" s="93" t="e">
        <f ca="1">INDIRECT(CONCATENATE("[Singles_draw_group_nejD.xls]Draw_list!","t$14"))</f>
        <v>#REF!</v>
      </c>
      <c r="O14" s="93" t="e">
        <f ca="1">INDIRECT(CONCATENATE("[Singles_draw_group_nejD.xls]Draw_list!","u$14"))</f>
        <v>#REF!</v>
      </c>
      <c r="P14" s="93" t="e">
        <f ca="1">INDIRECT(CONCATENATE("[Singles_draw_group_nejD.xls]Draw_list!","v$14"))</f>
        <v>#REF!</v>
      </c>
      <c r="Q14" s="93" t="e">
        <f ca="1">INDIRECT(CONCATENATE("[Singles_draw_group_nejD.xls]Draw_list!","w$14"))</f>
        <v>#REF!</v>
      </c>
      <c r="R14" s="93" t="e">
        <f ca="1">INDIRECT(CONCATENATE("[Singles_draw_group_nejD.xls]Draw_list!","x$14"))</f>
        <v>#REF!</v>
      </c>
      <c r="S14" s="93" t="e">
        <f ca="1">INDIRECT(CONCATENATE("[Singles_draw_group_nejD.xls]Draw_list!","y$14"))</f>
        <v>#REF!</v>
      </c>
      <c r="T14" s="93" t="e">
        <f ca="1">INDIRECT(CONCATENATE("[Singles_draw_group_nejD.xls]Draw_list!","z$14"))</f>
        <v>#REF!</v>
      </c>
      <c r="U14" s="93" t="e">
        <f ca="1">INDIRECT(CONCATENATE("[Singles_draw_group_nejD.xls]Draw_list!","aa$14"))</f>
        <v>#REF!</v>
      </c>
      <c r="V14" s="93" t="e">
        <f ca="1">INDIRECT(CONCATENATE("[Singles_draw_group_nejD.xls]Draw_list!","ab$14"))</f>
        <v>#REF!</v>
      </c>
      <c r="W14" s="93" t="e">
        <f ca="1">INDIRECT(CONCATENATE("[Singles_draw_group_nejD.xls]Draw_list!","ac$14"))</f>
        <v>#REF!</v>
      </c>
      <c r="X14" s="93" t="e">
        <f ca="1">INDIRECT(CONCATENATE("[Singles_draw_group_nejD.xls]Draw_list!","ad$14"))</f>
        <v>#REF!</v>
      </c>
      <c r="Y14" s="93" t="e">
        <f ca="1">INDIRECT(CONCATENATE("[Singles_draw_group_nejD.xls]Draw_list!","ae$14"))</f>
        <v>#REF!</v>
      </c>
      <c r="Z14" s="93" t="e">
        <f ca="1">INDIRECT(CONCATENATE("[Singles_draw_group_nejD.xls]Draw_list!","af$14"))</f>
        <v>#REF!</v>
      </c>
      <c r="AA14" s="93" t="e">
        <f ca="1">INDIRECT(CONCATENATE("[Singles_draw_group_nejD.xls]Draw_list!","ag$14"))</f>
        <v>#REF!</v>
      </c>
      <c r="AB14" s="93" t="e">
        <f ca="1">INDIRECT(CONCATENATE("[Singles_draw_group_nejD.xls]Draw_list!","ah$14"))</f>
        <v>#REF!</v>
      </c>
      <c r="AC14" s="93" t="e">
        <f ca="1">INDIRECT(CONCATENATE("[Singles_draw_group_nejD.xls]Draw_list!","ai$14"))</f>
        <v>#REF!</v>
      </c>
      <c r="AD14" s="93" t="e">
        <f ca="1">INDIRECT(CONCATENATE("[Singles_draw_group_nejD.xls]Draw_list!","aj$14"))</f>
        <v>#REF!</v>
      </c>
      <c r="AE14" s="93" t="e">
        <f ca="1">INDIRECT(CONCATENATE("[Singles_draw_group_nejD.xls]Draw_list!","ak$14"))</f>
        <v>#REF!</v>
      </c>
      <c r="AF14" s="93" t="e">
        <f ca="1">INDIRECT(CONCATENATE("[Singles_draw_group_nejD.xls]Draw_list!","al$14"))</f>
        <v>#REF!</v>
      </c>
      <c r="AG14" s="93" t="e">
        <f ca="1">INDIRECT(CONCATENATE("[Singles_draw_group_nejD.xls]Draw_list!","am$14"))</f>
        <v>#REF!</v>
      </c>
    </row>
    <row r="15" spans="1:33" s="95" customFormat="1" ht="12.75">
      <c r="A15" s="94"/>
      <c r="B15" s="93" t="e">
        <f ca="1">INDIRECT(CONCATENATE("[Singles_draw_group_nejD.xls]Draw_list!","H$15"))</f>
        <v>#REF!</v>
      </c>
      <c r="C15" s="93" t="e">
        <f ca="1">INDIRECT(CONCATENATE("[Singles_draw_group_nejD.xls]Draw_list!","i$15"))</f>
        <v>#REF!</v>
      </c>
      <c r="D15" s="93" t="e">
        <f ca="1">INDIRECT(CONCATENATE("[Singles_draw_group_nejD.xls]Draw_list!","j$15"))</f>
        <v>#REF!</v>
      </c>
      <c r="E15" s="93" t="e">
        <f ca="1">INDIRECT(CONCATENATE("[Singles_draw_group_nejD.xls]Draw_list!","k$15"))</f>
        <v>#REF!</v>
      </c>
      <c r="F15" s="93" t="e">
        <f ca="1">INDIRECT(CONCATENATE("[Singles_draw_group_nejD.xls]Draw_list!","l$15"))</f>
        <v>#REF!</v>
      </c>
      <c r="G15" s="93" t="e">
        <f ca="1">INDIRECT(CONCATENATE("[Singles_draw_group_nejD.xls]Draw_list!","m$15"))</f>
        <v>#REF!</v>
      </c>
      <c r="H15" s="93" t="e">
        <f ca="1">INDIRECT(CONCATENATE("[Singles_draw_group_nejD.xls]Draw_list!","n$15"))</f>
        <v>#REF!</v>
      </c>
      <c r="I15" s="93" t="e">
        <f ca="1">INDIRECT(CONCATENATE("[Singles_draw_group_nejD.xls]Draw_list!","o$15"))</f>
        <v>#REF!</v>
      </c>
      <c r="J15" s="93" t="e">
        <f ca="1">INDIRECT(CONCATENATE("[Singles_draw_group_nejD.xls]Draw_list!","p$15"))</f>
        <v>#REF!</v>
      </c>
      <c r="K15" s="93" t="e">
        <f ca="1">INDIRECT(CONCATENATE("[Singles_draw_group_nejD.xls]Draw_list!","q$15"))</f>
        <v>#REF!</v>
      </c>
      <c r="L15" s="93" t="e">
        <f ca="1">INDIRECT(CONCATENATE("[Singles_draw_group_nejD.xls]Draw_list!","r$15"))</f>
        <v>#REF!</v>
      </c>
      <c r="M15" s="93" t="e">
        <f ca="1">INDIRECT(CONCATENATE("[Singles_draw_group_nejD.xls]Draw_list!","s$15"))</f>
        <v>#REF!</v>
      </c>
      <c r="N15" s="93" t="e">
        <f ca="1">INDIRECT(CONCATENATE("[Singles_draw_group_nejD.xls]Draw_list!","t$15"))</f>
        <v>#REF!</v>
      </c>
      <c r="O15" s="93" t="e">
        <f ca="1">INDIRECT(CONCATENATE("[Singles_draw_group_nejD.xls]Draw_list!","u$15"))</f>
        <v>#REF!</v>
      </c>
      <c r="P15" s="93" t="e">
        <f ca="1">INDIRECT(CONCATENATE("[Singles_draw_group_nejD.xls]Draw_list!","v$15"))</f>
        <v>#REF!</v>
      </c>
      <c r="Q15" s="93" t="e">
        <f ca="1">INDIRECT(CONCATENATE("[Singles_draw_group_nejD.xls]Draw_list!","w$15"))</f>
        <v>#REF!</v>
      </c>
      <c r="R15" s="93" t="e">
        <f ca="1">INDIRECT(CONCATENATE("[Singles_draw_group_nejD.xls]Draw_list!","x$15"))</f>
        <v>#REF!</v>
      </c>
      <c r="S15" s="93" t="e">
        <f ca="1">INDIRECT(CONCATENATE("[Singles_draw_group_nejD.xls]Draw_list!","y$15"))</f>
        <v>#REF!</v>
      </c>
      <c r="T15" s="93" t="e">
        <f ca="1">INDIRECT(CONCATENATE("[Singles_draw_group_nejD.xls]Draw_list!","z$15"))</f>
        <v>#REF!</v>
      </c>
      <c r="U15" s="93" t="e">
        <f ca="1">INDIRECT(CONCATENATE("[Singles_draw_group_nejD.xls]Draw_list!","aa$15"))</f>
        <v>#REF!</v>
      </c>
      <c r="V15" s="93" t="e">
        <f ca="1">INDIRECT(CONCATENATE("[Singles_draw_group_nejD.xls]Draw_list!","ab$15"))</f>
        <v>#REF!</v>
      </c>
      <c r="W15" s="93" t="e">
        <f ca="1">INDIRECT(CONCATENATE("[Singles_draw_group_nejD.xls]Draw_list!","ac$15"))</f>
        <v>#REF!</v>
      </c>
      <c r="X15" s="93" t="e">
        <f ca="1">INDIRECT(CONCATENATE("[Singles_draw_group_nejD.xls]Draw_list!","ad$15"))</f>
        <v>#REF!</v>
      </c>
      <c r="Y15" s="93" t="e">
        <f ca="1">INDIRECT(CONCATENATE("[Singles_draw_group_nejD.xls]Draw_list!","ae$15"))</f>
        <v>#REF!</v>
      </c>
      <c r="Z15" s="93" t="e">
        <f ca="1">INDIRECT(CONCATENATE("[Singles_draw_group_nejD.xls]Draw_list!","af$15"))</f>
        <v>#REF!</v>
      </c>
      <c r="AA15" s="93" t="e">
        <f ca="1">INDIRECT(CONCATENATE("[Singles_draw_group_nejD.xls]Draw_list!","ag$15"))</f>
        <v>#REF!</v>
      </c>
      <c r="AB15" s="93" t="e">
        <f ca="1">INDIRECT(CONCATENATE("[Singles_draw_group_nejD.xls]Draw_list!","ah$15"))</f>
        <v>#REF!</v>
      </c>
      <c r="AC15" s="93" t="e">
        <f ca="1">INDIRECT(CONCATENATE("[Singles_draw_group_nejD.xls]Draw_list!","ai$15"))</f>
        <v>#REF!</v>
      </c>
      <c r="AD15" s="93" t="e">
        <f ca="1">INDIRECT(CONCATENATE("[Singles_draw_group_nejD.xls]Draw_list!","aj$15"))</f>
        <v>#REF!</v>
      </c>
      <c r="AE15" s="93" t="e">
        <f ca="1">INDIRECT(CONCATENATE("[Singles_draw_group_nejD.xls]Draw_list!","ak$15"))</f>
        <v>#REF!</v>
      </c>
      <c r="AF15" s="93" t="e">
        <f ca="1">INDIRECT(CONCATENATE("[Singles_draw_group_nejD.xls]Draw_list!","al$15"))</f>
        <v>#REF!</v>
      </c>
      <c r="AG15" s="93" t="e">
        <f ca="1">INDIRECT(CONCATENATE("[Singles_draw_group_nejD.xls]Draw_list!","am$15"))</f>
        <v>#REF!</v>
      </c>
    </row>
    <row r="16" spans="1:33" s="95" customFormat="1" ht="12.75">
      <c r="A16" s="94"/>
      <c r="B16" s="92" t="e">
        <f ca="1">INDIRECT(CONCATENATE("[Singles_draw_group_nejD.xls]Draw_list!","H$16"))</f>
        <v>#REF!</v>
      </c>
      <c r="C16" s="92" t="e">
        <f ca="1">INDIRECT(CONCATENATE("[Singles_draw_group_nejD.xls]Draw_list!","i$16"))</f>
        <v>#REF!</v>
      </c>
      <c r="D16" s="92" t="e">
        <f ca="1">INDIRECT(CONCATENATE("[Singles_draw_group_nejD.xls]Draw_list!","j$16"))</f>
        <v>#REF!</v>
      </c>
      <c r="E16" s="92" t="e">
        <f ca="1">INDIRECT(CONCATENATE("[Singles_draw_group_nejD.xls]Draw_list!","k$16"))</f>
        <v>#REF!</v>
      </c>
      <c r="F16" s="92" t="e">
        <f ca="1">INDIRECT(CONCATENATE("[Singles_draw_group_nejD.xls]Draw_list!","l$16"))</f>
        <v>#REF!</v>
      </c>
      <c r="G16" s="92" t="e">
        <f ca="1">INDIRECT(CONCATENATE("[Singles_draw_group_nejD.xls]Draw_list!","m$16"))</f>
        <v>#REF!</v>
      </c>
      <c r="H16" s="92" t="e">
        <f ca="1">INDIRECT(CONCATENATE("[Singles_draw_group_nejD.xls]Draw_list!","n$16"))</f>
        <v>#REF!</v>
      </c>
      <c r="I16" s="92" t="e">
        <f ca="1">INDIRECT(CONCATENATE("[Singles_draw_group_nejD.xls]Draw_list!","o$16"))</f>
        <v>#REF!</v>
      </c>
      <c r="J16" s="92" t="e">
        <f ca="1">INDIRECT(CONCATENATE("[Singles_draw_group_nejD.xls]Draw_list!","p$16"))</f>
        <v>#REF!</v>
      </c>
      <c r="K16" s="92" t="e">
        <f ca="1">INDIRECT(CONCATENATE("[Singles_draw_group_nejD.xls]Draw_list!","q$16"))</f>
        <v>#REF!</v>
      </c>
      <c r="L16" s="92" t="e">
        <f ca="1">INDIRECT(CONCATENATE("[Singles_draw_group_nejD.xls]Draw_list!","r$16"))</f>
        <v>#REF!</v>
      </c>
      <c r="M16" s="92" t="e">
        <f ca="1">INDIRECT(CONCATENATE("[Singles_draw_group_nejD.xls]Draw_list!","s$16"))</f>
        <v>#REF!</v>
      </c>
      <c r="N16" s="92" t="e">
        <f ca="1">INDIRECT(CONCATENATE("[Singles_draw_group_nejD.xls]Draw_list!","t$16"))</f>
        <v>#REF!</v>
      </c>
      <c r="O16" s="92" t="e">
        <f ca="1">INDIRECT(CONCATENATE("[Singles_draw_group_nejD.xls]Draw_list!","u$16"))</f>
        <v>#REF!</v>
      </c>
      <c r="P16" s="92" t="e">
        <f ca="1">INDIRECT(CONCATENATE("[Singles_draw_group_nejD.xls]Draw_list!","v$16"))</f>
        <v>#REF!</v>
      </c>
      <c r="Q16" s="92" t="e">
        <f ca="1">INDIRECT(CONCATENATE("[Singles_draw_group_nejD.xls]Draw_list!","w$16"))</f>
        <v>#REF!</v>
      </c>
      <c r="R16" s="92" t="e">
        <f ca="1">INDIRECT(CONCATENATE("[Singles_draw_group_nejD.xls]Draw_list!","x$16"))</f>
        <v>#REF!</v>
      </c>
      <c r="S16" s="92" t="e">
        <f ca="1">INDIRECT(CONCATENATE("[Singles_draw_group_nejD.xls]Draw_list!","y$16"))</f>
        <v>#REF!</v>
      </c>
      <c r="T16" s="92" t="e">
        <f ca="1">INDIRECT(CONCATENATE("[Singles_draw_group_nejD.xls]Draw_list!","z$16"))</f>
        <v>#REF!</v>
      </c>
      <c r="U16" s="92" t="e">
        <f ca="1">INDIRECT(CONCATENATE("[Singles_draw_group_nejD.xls]Draw_list!","aa$16"))</f>
        <v>#REF!</v>
      </c>
      <c r="V16" s="92" t="e">
        <f ca="1">INDIRECT(CONCATENATE("[Singles_draw_group_nejD.xls]Draw_list!","ab$16"))</f>
        <v>#REF!</v>
      </c>
      <c r="W16" s="92" t="e">
        <f ca="1">INDIRECT(CONCATENATE("[Singles_draw_group_nejD.xls]Draw_list!","ac$16"))</f>
        <v>#REF!</v>
      </c>
      <c r="X16" s="92" t="e">
        <f ca="1">INDIRECT(CONCATENATE("[Singles_draw_group_nejD.xls]Draw_list!","ad$16"))</f>
        <v>#REF!</v>
      </c>
      <c r="Y16" s="92" t="e">
        <f ca="1">INDIRECT(CONCATENATE("[Singles_draw_group_nejD.xls]Draw_list!","ae$16"))</f>
        <v>#REF!</v>
      </c>
      <c r="Z16" s="92" t="e">
        <f ca="1">INDIRECT(CONCATENATE("[Singles_draw_group_nejD.xls]Draw_list!","af$16"))</f>
        <v>#REF!</v>
      </c>
      <c r="AA16" s="92" t="e">
        <f ca="1">INDIRECT(CONCATENATE("[Singles_draw_group_nejD.xls]Draw_list!","ag$16"))</f>
        <v>#REF!</v>
      </c>
      <c r="AB16" s="92" t="e">
        <f ca="1">INDIRECT(CONCATENATE("[Singles_draw_group_nejD.xls]Draw_list!","ah$16"))</f>
        <v>#REF!</v>
      </c>
      <c r="AC16" s="92" t="e">
        <f ca="1">INDIRECT(CONCATENATE("[Singles_draw_group_nejD.xls]Draw_list!","ai$16"))</f>
        <v>#REF!</v>
      </c>
      <c r="AD16" s="92" t="e">
        <f ca="1">INDIRECT(CONCATENATE("[Singles_draw_group_nejD.xls]Draw_list!","aj$16"))</f>
        <v>#REF!</v>
      </c>
      <c r="AE16" s="92" t="e">
        <f ca="1">INDIRECT(CONCATENATE("[Singles_draw_group_nejD.xls]Draw_list!","ak$16"))</f>
        <v>#REF!</v>
      </c>
      <c r="AF16" s="92" t="e">
        <f ca="1">INDIRECT(CONCATENATE("[Singles_draw_group_nejD.xls]Draw_list!","al$16"))</f>
        <v>#REF!</v>
      </c>
      <c r="AG16" s="92" t="e">
        <f ca="1">INDIRECT(CONCATENATE("[Singles_draw_group_nejD.xls]Draw_list!","am$16"))</f>
        <v>#REF!</v>
      </c>
    </row>
    <row r="17" spans="1:17" s="95" customFormat="1" ht="12.75">
      <c r="A17" s="94"/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</row>
    <row r="18" spans="1:17" ht="12.75">
      <c r="A18" s="97"/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</row>
    <row r="19" spans="1:33" ht="12.75">
      <c r="A19" s="99"/>
      <c r="B19" s="100" t="e">
        <f>IF(B$3=0,"",MID(B$3,1,FIND("~",B$3,2)-1))</f>
        <v>#REF!</v>
      </c>
      <c r="C19" s="100" t="e">
        <f aca="true" t="shared" si="0" ref="C19:AG19">IF(C$3=0,"",MID(C$3,1,FIND("~",C$3,2)-1))</f>
        <v>#REF!</v>
      </c>
      <c r="D19" s="100" t="e">
        <f t="shared" si="0"/>
        <v>#REF!</v>
      </c>
      <c r="E19" s="100" t="e">
        <f t="shared" si="0"/>
        <v>#REF!</v>
      </c>
      <c r="F19" s="100" t="e">
        <f t="shared" si="0"/>
        <v>#REF!</v>
      </c>
      <c r="G19" s="100" t="e">
        <f t="shared" si="0"/>
        <v>#REF!</v>
      </c>
      <c r="H19" s="100" t="e">
        <f t="shared" si="0"/>
        <v>#REF!</v>
      </c>
      <c r="I19" s="100" t="e">
        <f t="shared" si="0"/>
        <v>#REF!</v>
      </c>
      <c r="J19" s="100" t="e">
        <f t="shared" si="0"/>
        <v>#REF!</v>
      </c>
      <c r="K19" s="100" t="e">
        <f t="shared" si="0"/>
        <v>#REF!</v>
      </c>
      <c r="L19" s="100" t="e">
        <f t="shared" si="0"/>
        <v>#REF!</v>
      </c>
      <c r="M19" s="100" t="e">
        <f t="shared" si="0"/>
        <v>#REF!</v>
      </c>
      <c r="N19" s="100" t="e">
        <f t="shared" si="0"/>
        <v>#REF!</v>
      </c>
      <c r="O19" s="100" t="e">
        <f t="shared" si="0"/>
        <v>#REF!</v>
      </c>
      <c r="P19" s="100" t="e">
        <f t="shared" si="0"/>
        <v>#REF!</v>
      </c>
      <c r="Q19" s="100" t="e">
        <f t="shared" si="0"/>
        <v>#REF!</v>
      </c>
      <c r="R19" s="100" t="e">
        <f t="shared" si="0"/>
        <v>#REF!</v>
      </c>
      <c r="S19" s="100" t="e">
        <f t="shared" si="0"/>
        <v>#REF!</v>
      </c>
      <c r="T19" s="100" t="e">
        <f t="shared" si="0"/>
        <v>#REF!</v>
      </c>
      <c r="U19" s="100" t="e">
        <f t="shared" si="0"/>
        <v>#REF!</v>
      </c>
      <c r="V19" s="100" t="e">
        <f t="shared" si="0"/>
        <v>#REF!</v>
      </c>
      <c r="W19" s="100" t="e">
        <f t="shared" si="0"/>
        <v>#REF!</v>
      </c>
      <c r="X19" s="100" t="e">
        <f t="shared" si="0"/>
        <v>#REF!</v>
      </c>
      <c r="Y19" s="100" t="e">
        <f t="shared" si="0"/>
        <v>#REF!</v>
      </c>
      <c r="Z19" s="100" t="e">
        <f t="shared" si="0"/>
        <v>#REF!</v>
      </c>
      <c r="AA19" s="100" t="e">
        <f t="shared" si="0"/>
        <v>#REF!</v>
      </c>
      <c r="AB19" s="100" t="e">
        <f t="shared" si="0"/>
        <v>#REF!</v>
      </c>
      <c r="AC19" s="100" t="e">
        <f t="shared" si="0"/>
        <v>#REF!</v>
      </c>
      <c r="AD19" s="100" t="e">
        <f t="shared" si="0"/>
        <v>#REF!</v>
      </c>
      <c r="AE19" s="100" t="e">
        <f t="shared" si="0"/>
        <v>#REF!</v>
      </c>
      <c r="AF19" s="100" t="e">
        <f t="shared" si="0"/>
        <v>#REF!</v>
      </c>
      <c r="AG19" s="100" t="e">
        <f t="shared" si="0"/>
        <v>#REF!</v>
      </c>
    </row>
    <row r="20" spans="1:33" ht="12.75">
      <c r="A20" s="99"/>
      <c r="B20" s="100" t="e">
        <f>IF(B$6=0,"",MID(B$6,1,FIND("~",B$6,2)-1))</f>
        <v>#REF!</v>
      </c>
      <c r="C20" s="100" t="e">
        <f aca="true" t="shared" si="1" ref="C20:AG20">IF(C$6=0,"",MID(C$6,1,FIND("~",C$6,2)-1))</f>
        <v>#REF!</v>
      </c>
      <c r="D20" s="100" t="e">
        <f t="shared" si="1"/>
        <v>#REF!</v>
      </c>
      <c r="E20" s="100" t="e">
        <f t="shared" si="1"/>
        <v>#REF!</v>
      </c>
      <c r="F20" s="100" t="e">
        <f t="shared" si="1"/>
        <v>#REF!</v>
      </c>
      <c r="G20" s="100" t="e">
        <f t="shared" si="1"/>
        <v>#REF!</v>
      </c>
      <c r="H20" s="100" t="e">
        <f t="shared" si="1"/>
        <v>#REF!</v>
      </c>
      <c r="I20" s="100" t="e">
        <f t="shared" si="1"/>
        <v>#REF!</v>
      </c>
      <c r="J20" s="100" t="e">
        <f t="shared" si="1"/>
        <v>#REF!</v>
      </c>
      <c r="K20" s="100" t="e">
        <f t="shared" si="1"/>
        <v>#REF!</v>
      </c>
      <c r="L20" s="100" t="e">
        <f t="shared" si="1"/>
        <v>#REF!</v>
      </c>
      <c r="M20" s="100" t="e">
        <f t="shared" si="1"/>
        <v>#REF!</v>
      </c>
      <c r="N20" s="100" t="e">
        <f t="shared" si="1"/>
        <v>#REF!</v>
      </c>
      <c r="O20" s="100" t="e">
        <f t="shared" si="1"/>
        <v>#REF!</v>
      </c>
      <c r="P20" s="100" t="e">
        <f t="shared" si="1"/>
        <v>#REF!</v>
      </c>
      <c r="Q20" s="100" t="e">
        <f t="shared" si="1"/>
        <v>#REF!</v>
      </c>
      <c r="R20" s="100" t="e">
        <f t="shared" si="1"/>
        <v>#REF!</v>
      </c>
      <c r="S20" s="100" t="e">
        <f t="shared" si="1"/>
        <v>#REF!</v>
      </c>
      <c r="T20" s="100" t="e">
        <f t="shared" si="1"/>
        <v>#REF!</v>
      </c>
      <c r="U20" s="100" t="e">
        <f t="shared" si="1"/>
        <v>#REF!</v>
      </c>
      <c r="V20" s="100" t="e">
        <f t="shared" si="1"/>
        <v>#REF!</v>
      </c>
      <c r="W20" s="100" t="e">
        <f t="shared" si="1"/>
        <v>#REF!</v>
      </c>
      <c r="X20" s="100" t="e">
        <f t="shared" si="1"/>
        <v>#REF!</v>
      </c>
      <c r="Y20" s="100" t="e">
        <f t="shared" si="1"/>
        <v>#REF!</v>
      </c>
      <c r="Z20" s="100" t="e">
        <f t="shared" si="1"/>
        <v>#REF!</v>
      </c>
      <c r="AA20" s="100" t="e">
        <f t="shared" si="1"/>
        <v>#REF!</v>
      </c>
      <c r="AB20" s="100" t="e">
        <f t="shared" si="1"/>
        <v>#REF!</v>
      </c>
      <c r="AC20" s="100" t="e">
        <f t="shared" si="1"/>
        <v>#REF!</v>
      </c>
      <c r="AD20" s="100" t="e">
        <f t="shared" si="1"/>
        <v>#REF!</v>
      </c>
      <c r="AE20" s="100" t="e">
        <f t="shared" si="1"/>
        <v>#REF!</v>
      </c>
      <c r="AF20" s="100" t="e">
        <f t="shared" si="1"/>
        <v>#REF!</v>
      </c>
      <c r="AG20" s="100" t="e">
        <f t="shared" si="1"/>
        <v>#REF!</v>
      </c>
    </row>
    <row r="21" spans="1:33" ht="12.75">
      <c r="A21" s="99"/>
      <c r="B21" s="100" t="e">
        <f>IF(B$9=0,"",MID(B$9,1,FIND("~",B$9,2)-1))</f>
        <v>#REF!</v>
      </c>
      <c r="C21" s="100" t="e">
        <f aca="true" t="shared" si="2" ref="C21:AG21">IF(C$9=0,"",MID(C$9,1,FIND("~",C$9,2)-1))</f>
        <v>#REF!</v>
      </c>
      <c r="D21" s="100" t="e">
        <f t="shared" si="2"/>
        <v>#REF!</v>
      </c>
      <c r="E21" s="100" t="e">
        <f t="shared" si="2"/>
        <v>#REF!</v>
      </c>
      <c r="F21" s="100" t="e">
        <f t="shared" si="2"/>
        <v>#REF!</v>
      </c>
      <c r="G21" s="100" t="e">
        <f t="shared" si="2"/>
        <v>#REF!</v>
      </c>
      <c r="H21" s="100" t="e">
        <f t="shared" si="2"/>
        <v>#REF!</v>
      </c>
      <c r="I21" s="100" t="e">
        <f t="shared" si="2"/>
        <v>#REF!</v>
      </c>
      <c r="J21" s="100" t="e">
        <f t="shared" si="2"/>
        <v>#REF!</v>
      </c>
      <c r="K21" s="100" t="e">
        <f t="shared" si="2"/>
        <v>#REF!</v>
      </c>
      <c r="L21" s="100" t="e">
        <f t="shared" si="2"/>
        <v>#REF!</v>
      </c>
      <c r="M21" s="100" t="e">
        <f t="shared" si="2"/>
        <v>#REF!</v>
      </c>
      <c r="N21" s="100" t="e">
        <f t="shared" si="2"/>
        <v>#REF!</v>
      </c>
      <c r="O21" s="100" t="e">
        <f t="shared" si="2"/>
        <v>#REF!</v>
      </c>
      <c r="P21" s="100" t="e">
        <f t="shared" si="2"/>
        <v>#REF!</v>
      </c>
      <c r="Q21" s="100" t="e">
        <f t="shared" si="2"/>
        <v>#REF!</v>
      </c>
      <c r="R21" s="100" t="e">
        <f t="shared" si="2"/>
        <v>#REF!</v>
      </c>
      <c r="S21" s="100" t="e">
        <f t="shared" si="2"/>
        <v>#REF!</v>
      </c>
      <c r="T21" s="100" t="e">
        <f t="shared" si="2"/>
        <v>#REF!</v>
      </c>
      <c r="U21" s="100" t="e">
        <f t="shared" si="2"/>
        <v>#REF!</v>
      </c>
      <c r="V21" s="100" t="e">
        <f t="shared" si="2"/>
        <v>#REF!</v>
      </c>
      <c r="W21" s="100" t="e">
        <f t="shared" si="2"/>
        <v>#REF!</v>
      </c>
      <c r="X21" s="100" t="e">
        <f t="shared" si="2"/>
        <v>#REF!</v>
      </c>
      <c r="Y21" s="100" t="e">
        <f t="shared" si="2"/>
        <v>#REF!</v>
      </c>
      <c r="Z21" s="100" t="e">
        <f t="shared" si="2"/>
        <v>#REF!</v>
      </c>
      <c r="AA21" s="100" t="e">
        <f t="shared" si="2"/>
        <v>#REF!</v>
      </c>
      <c r="AB21" s="100" t="e">
        <f t="shared" si="2"/>
        <v>#REF!</v>
      </c>
      <c r="AC21" s="100" t="e">
        <f t="shared" si="2"/>
        <v>#REF!</v>
      </c>
      <c r="AD21" s="100" t="e">
        <f t="shared" si="2"/>
        <v>#REF!</v>
      </c>
      <c r="AE21" s="100" t="e">
        <f t="shared" si="2"/>
        <v>#REF!</v>
      </c>
      <c r="AF21" s="100" t="e">
        <f t="shared" si="2"/>
        <v>#REF!</v>
      </c>
      <c r="AG21" s="100" t="e">
        <f t="shared" si="2"/>
        <v>#REF!</v>
      </c>
    </row>
    <row r="22" spans="1:33" ht="12.75">
      <c r="A22" s="99"/>
      <c r="B22" s="100" t="e">
        <f>IF(B$12=0,"",MID(B$12,1,FIND("~",B$12,2)-1))</f>
        <v>#REF!</v>
      </c>
      <c r="C22" s="100" t="e">
        <f aca="true" t="shared" si="3" ref="C22:AG22">IF(C$12=0,"",MID(C$12,1,FIND("~",C$12,2)-1))</f>
        <v>#REF!</v>
      </c>
      <c r="D22" s="100" t="e">
        <f t="shared" si="3"/>
        <v>#REF!</v>
      </c>
      <c r="E22" s="100" t="e">
        <f t="shared" si="3"/>
        <v>#REF!</v>
      </c>
      <c r="F22" s="100" t="e">
        <f t="shared" si="3"/>
        <v>#REF!</v>
      </c>
      <c r="G22" s="100" t="e">
        <f t="shared" si="3"/>
        <v>#REF!</v>
      </c>
      <c r="H22" s="100" t="e">
        <f t="shared" si="3"/>
        <v>#REF!</v>
      </c>
      <c r="I22" s="100" t="e">
        <f t="shared" si="3"/>
        <v>#REF!</v>
      </c>
      <c r="J22" s="100" t="e">
        <f t="shared" si="3"/>
        <v>#REF!</v>
      </c>
      <c r="K22" s="100" t="e">
        <f t="shared" si="3"/>
        <v>#REF!</v>
      </c>
      <c r="L22" s="100" t="e">
        <f t="shared" si="3"/>
        <v>#REF!</v>
      </c>
      <c r="M22" s="100" t="e">
        <f t="shared" si="3"/>
        <v>#REF!</v>
      </c>
      <c r="N22" s="100" t="e">
        <f t="shared" si="3"/>
        <v>#REF!</v>
      </c>
      <c r="O22" s="100" t="e">
        <f t="shared" si="3"/>
        <v>#REF!</v>
      </c>
      <c r="P22" s="100" t="e">
        <f t="shared" si="3"/>
        <v>#REF!</v>
      </c>
      <c r="Q22" s="100" t="e">
        <f t="shared" si="3"/>
        <v>#REF!</v>
      </c>
      <c r="R22" s="100" t="e">
        <f t="shared" si="3"/>
        <v>#REF!</v>
      </c>
      <c r="S22" s="100" t="e">
        <f t="shared" si="3"/>
        <v>#REF!</v>
      </c>
      <c r="T22" s="100" t="e">
        <f t="shared" si="3"/>
        <v>#REF!</v>
      </c>
      <c r="U22" s="100" t="e">
        <f t="shared" si="3"/>
        <v>#REF!</v>
      </c>
      <c r="V22" s="100" t="e">
        <f t="shared" si="3"/>
        <v>#REF!</v>
      </c>
      <c r="W22" s="100" t="e">
        <f t="shared" si="3"/>
        <v>#REF!</v>
      </c>
      <c r="X22" s="100" t="e">
        <f t="shared" si="3"/>
        <v>#REF!</v>
      </c>
      <c r="Y22" s="100" t="e">
        <f t="shared" si="3"/>
        <v>#REF!</v>
      </c>
      <c r="Z22" s="100" t="e">
        <f t="shared" si="3"/>
        <v>#REF!</v>
      </c>
      <c r="AA22" s="100" t="e">
        <f t="shared" si="3"/>
        <v>#REF!</v>
      </c>
      <c r="AB22" s="100" t="e">
        <f t="shared" si="3"/>
        <v>#REF!</v>
      </c>
      <c r="AC22" s="100" t="e">
        <f t="shared" si="3"/>
        <v>#REF!</v>
      </c>
      <c r="AD22" s="100" t="e">
        <f t="shared" si="3"/>
        <v>#REF!</v>
      </c>
      <c r="AE22" s="100" t="e">
        <f t="shared" si="3"/>
        <v>#REF!</v>
      </c>
      <c r="AF22" s="100" t="e">
        <f t="shared" si="3"/>
        <v>#REF!</v>
      </c>
      <c r="AG22" s="100" t="e">
        <f t="shared" si="3"/>
        <v>#REF!</v>
      </c>
    </row>
    <row r="23" spans="1:33" ht="12.75">
      <c r="A23" s="99"/>
      <c r="B23" s="100" t="e">
        <f>IF(B$15=0,"",MID(B$15,1,FIND("~",B$15,2)-1))</f>
        <v>#REF!</v>
      </c>
      <c r="C23" s="100" t="e">
        <f aca="true" t="shared" si="4" ref="C23:AG23">IF(C$15=0,"",MID(C$15,1,FIND("~",C$15,2)-1))</f>
        <v>#REF!</v>
      </c>
      <c r="D23" s="100" t="e">
        <f t="shared" si="4"/>
        <v>#REF!</v>
      </c>
      <c r="E23" s="100" t="e">
        <f t="shared" si="4"/>
        <v>#REF!</v>
      </c>
      <c r="F23" s="100" t="e">
        <f t="shared" si="4"/>
        <v>#REF!</v>
      </c>
      <c r="G23" s="100" t="e">
        <f t="shared" si="4"/>
        <v>#REF!</v>
      </c>
      <c r="H23" s="100" t="e">
        <f t="shared" si="4"/>
        <v>#REF!</v>
      </c>
      <c r="I23" s="100" t="e">
        <f t="shared" si="4"/>
        <v>#REF!</v>
      </c>
      <c r="J23" s="100" t="e">
        <f t="shared" si="4"/>
        <v>#REF!</v>
      </c>
      <c r="K23" s="100" t="e">
        <f t="shared" si="4"/>
        <v>#REF!</v>
      </c>
      <c r="L23" s="100" t="e">
        <f t="shared" si="4"/>
        <v>#REF!</v>
      </c>
      <c r="M23" s="100" t="e">
        <f t="shared" si="4"/>
        <v>#REF!</v>
      </c>
      <c r="N23" s="100" t="e">
        <f t="shared" si="4"/>
        <v>#REF!</v>
      </c>
      <c r="O23" s="100" t="e">
        <f t="shared" si="4"/>
        <v>#REF!</v>
      </c>
      <c r="P23" s="100" t="e">
        <f t="shared" si="4"/>
        <v>#REF!</v>
      </c>
      <c r="Q23" s="100" t="e">
        <f t="shared" si="4"/>
        <v>#REF!</v>
      </c>
      <c r="R23" s="100" t="e">
        <f t="shared" si="4"/>
        <v>#REF!</v>
      </c>
      <c r="S23" s="100" t="e">
        <f t="shared" si="4"/>
        <v>#REF!</v>
      </c>
      <c r="T23" s="100" t="e">
        <f t="shared" si="4"/>
        <v>#REF!</v>
      </c>
      <c r="U23" s="100" t="e">
        <f t="shared" si="4"/>
        <v>#REF!</v>
      </c>
      <c r="V23" s="100" t="e">
        <f t="shared" si="4"/>
        <v>#REF!</v>
      </c>
      <c r="W23" s="100" t="e">
        <f t="shared" si="4"/>
        <v>#REF!</v>
      </c>
      <c r="X23" s="100" t="e">
        <f t="shared" si="4"/>
        <v>#REF!</v>
      </c>
      <c r="Y23" s="100" t="e">
        <f t="shared" si="4"/>
        <v>#REF!</v>
      </c>
      <c r="Z23" s="100" t="e">
        <f t="shared" si="4"/>
        <v>#REF!</v>
      </c>
      <c r="AA23" s="100" t="e">
        <f t="shared" si="4"/>
        <v>#REF!</v>
      </c>
      <c r="AB23" s="100" t="e">
        <f t="shared" si="4"/>
        <v>#REF!</v>
      </c>
      <c r="AC23" s="100" t="e">
        <f t="shared" si="4"/>
        <v>#REF!</v>
      </c>
      <c r="AD23" s="100" t="e">
        <f t="shared" si="4"/>
        <v>#REF!</v>
      </c>
      <c r="AE23" s="100" t="e">
        <f t="shared" si="4"/>
        <v>#REF!</v>
      </c>
      <c r="AF23" s="100" t="e">
        <f t="shared" si="4"/>
        <v>#REF!</v>
      </c>
      <c r="AG23" s="100" t="e">
        <f t="shared" si="4"/>
        <v>#REF!</v>
      </c>
    </row>
    <row r="24" spans="1:17" ht="12.75">
      <c r="A24" s="99"/>
      <c r="B24" s="97"/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</row>
    <row r="25" spans="1:33" ht="12.75">
      <c r="A25" s="85">
        <f>IF(OR(A$19="0",A$19=""),"",IF(ISERR(VALUE(A$19)),VALUE(MID(A$19,2,5)),VALUE(A$19)))</f>
      </c>
      <c r="L25" s="85" t="s">
        <v>28</v>
      </c>
      <c r="M25" s="85" t="s">
        <v>28</v>
      </c>
      <c r="N25" s="85" t="s">
        <v>28</v>
      </c>
      <c r="O25" s="85" t="s">
        <v>28</v>
      </c>
      <c r="P25" s="85" t="s">
        <v>28</v>
      </c>
      <c r="Q25" s="85" t="s">
        <v>28</v>
      </c>
      <c r="R25" s="85" t="s">
        <v>28</v>
      </c>
      <c r="S25" s="85" t="s">
        <v>28</v>
      </c>
      <c r="T25" s="85" t="s">
        <v>28</v>
      </c>
      <c r="U25" s="85" t="s">
        <v>28</v>
      </c>
      <c r="V25" s="85" t="s">
        <v>28</v>
      </c>
      <c r="W25" s="85" t="s">
        <v>28</v>
      </c>
      <c r="X25" s="85" t="s">
        <v>28</v>
      </c>
      <c r="Y25" s="85" t="s">
        <v>28</v>
      </c>
      <c r="Z25" s="85" t="s">
        <v>28</v>
      </c>
      <c r="AA25" s="85" t="s">
        <v>28</v>
      </c>
      <c r="AB25" s="85" t="s">
        <v>28</v>
      </c>
      <c r="AC25" s="85" t="s">
        <v>28</v>
      </c>
      <c r="AD25" s="85" t="s">
        <v>28</v>
      </c>
      <c r="AE25" s="85" t="s">
        <v>28</v>
      </c>
      <c r="AF25" s="85" t="s">
        <v>28</v>
      </c>
      <c r="AG25" s="85" t="s">
        <v>28</v>
      </c>
    </row>
    <row r="26" spans="1:33" ht="12.75">
      <c r="A26" s="85">
        <f>IF(OR(A$20="0",A$20=""),"",IF(ISERR(VALUE(A$20)),VALUE(MID(A$20,2,5)),VALUE(A$20)))</f>
      </c>
      <c r="L26" s="85" t="s">
        <v>28</v>
      </c>
      <c r="M26" s="85" t="s">
        <v>28</v>
      </c>
      <c r="N26" s="85" t="s">
        <v>28</v>
      </c>
      <c r="O26" s="85" t="s">
        <v>28</v>
      </c>
      <c r="P26" s="85" t="s">
        <v>28</v>
      </c>
      <c r="Q26" s="85" t="s">
        <v>28</v>
      </c>
      <c r="R26" s="85" t="s">
        <v>28</v>
      </c>
      <c r="S26" s="85" t="s">
        <v>28</v>
      </c>
      <c r="T26" s="85" t="s">
        <v>28</v>
      </c>
      <c r="U26" s="85" t="s">
        <v>28</v>
      </c>
      <c r="V26" s="85" t="s">
        <v>28</v>
      </c>
      <c r="W26" s="85" t="s">
        <v>28</v>
      </c>
      <c r="X26" s="85" t="s">
        <v>28</v>
      </c>
      <c r="Y26" s="85" t="s">
        <v>28</v>
      </c>
      <c r="Z26" s="85" t="s">
        <v>28</v>
      </c>
      <c r="AA26" s="85" t="s">
        <v>28</v>
      </c>
      <c r="AB26" s="85" t="s">
        <v>28</v>
      </c>
      <c r="AC26" s="85" t="s">
        <v>28</v>
      </c>
      <c r="AD26" s="85" t="s">
        <v>28</v>
      </c>
      <c r="AE26" s="85" t="s">
        <v>28</v>
      </c>
      <c r="AF26" s="85" t="s">
        <v>28</v>
      </c>
      <c r="AG26" s="85" t="s">
        <v>28</v>
      </c>
    </row>
    <row r="27" spans="1:33" ht="12.75">
      <c r="A27" s="85">
        <f>IF(OR(A$21="0",A$21=""),"",IF(ISERR(VALUE(A$21)),VALUE(MID(A$21,2,5)),VALUE(A$21)))</f>
      </c>
      <c r="L27" s="85" t="s">
        <v>28</v>
      </c>
      <c r="M27" s="85" t="s">
        <v>28</v>
      </c>
      <c r="N27" s="85" t="s">
        <v>28</v>
      </c>
      <c r="O27" s="85" t="s">
        <v>28</v>
      </c>
      <c r="P27" s="85" t="s">
        <v>28</v>
      </c>
      <c r="Q27" s="85" t="s">
        <v>28</v>
      </c>
      <c r="R27" s="85" t="s">
        <v>28</v>
      </c>
      <c r="S27" s="85" t="s">
        <v>28</v>
      </c>
      <c r="T27" s="85" t="s">
        <v>28</v>
      </c>
      <c r="U27" s="85" t="s">
        <v>28</v>
      </c>
      <c r="V27" s="85" t="s">
        <v>28</v>
      </c>
      <c r="W27" s="85" t="s">
        <v>28</v>
      </c>
      <c r="X27" s="85" t="s">
        <v>28</v>
      </c>
      <c r="Y27" s="85" t="s">
        <v>28</v>
      </c>
      <c r="Z27" s="85" t="s">
        <v>28</v>
      </c>
      <c r="AA27" s="85" t="s">
        <v>28</v>
      </c>
      <c r="AB27" s="85" t="s">
        <v>28</v>
      </c>
      <c r="AC27" s="85" t="s">
        <v>28</v>
      </c>
      <c r="AD27" s="85" t="s">
        <v>28</v>
      </c>
      <c r="AE27" s="85" t="s">
        <v>28</v>
      </c>
      <c r="AF27" s="85" t="s">
        <v>28</v>
      </c>
      <c r="AG27" s="85" t="s">
        <v>28</v>
      </c>
    </row>
    <row r="28" spans="1:33" ht="12.75">
      <c r="A28" s="85">
        <f>IF(OR(A$22="0",A$22=""),"",IF(ISERR(VALUE(A$22)),VALUE(MID(A$22,2,5)),VALUE(A$22)))</f>
      </c>
      <c r="L28" s="85" t="s">
        <v>28</v>
      </c>
      <c r="M28" s="85" t="s">
        <v>28</v>
      </c>
      <c r="N28" s="85" t="s">
        <v>28</v>
      </c>
      <c r="O28" s="85" t="s">
        <v>28</v>
      </c>
      <c r="P28" s="85" t="s">
        <v>28</v>
      </c>
      <c r="Q28" s="85" t="s">
        <v>28</v>
      </c>
      <c r="R28" s="85" t="s">
        <v>28</v>
      </c>
      <c r="S28" s="85" t="s">
        <v>28</v>
      </c>
      <c r="T28" s="85" t="s">
        <v>28</v>
      </c>
      <c r="U28" s="85" t="s">
        <v>28</v>
      </c>
      <c r="V28" s="85" t="s">
        <v>28</v>
      </c>
      <c r="W28" s="85" t="s">
        <v>28</v>
      </c>
      <c r="X28" s="85" t="s">
        <v>28</v>
      </c>
      <c r="Y28" s="85" t="s">
        <v>28</v>
      </c>
      <c r="Z28" s="85" t="s">
        <v>28</v>
      </c>
      <c r="AA28" s="85" t="s">
        <v>28</v>
      </c>
      <c r="AB28" s="85" t="s">
        <v>28</v>
      </c>
      <c r="AC28" s="85" t="s">
        <v>28</v>
      </c>
      <c r="AD28" s="85" t="s">
        <v>28</v>
      </c>
      <c r="AE28" s="85" t="s">
        <v>28</v>
      </c>
      <c r="AF28" s="85" t="s">
        <v>28</v>
      </c>
      <c r="AG28" s="85" t="s">
        <v>28</v>
      </c>
    </row>
    <row r="29" spans="1:33" ht="12.75">
      <c r="A29" s="85">
        <f>IF(OR(A$23="0",A$23=""),"",IF(ISERR(VALUE(A$23)),VALUE(MID(A$23,2,5)),VALUE(A$23)))</f>
      </c>
      <c r="L29" s="85" t="s">
        <v>28</v>
      </c>
      <c r="M29" s="85" t="s">
        <v>28</v>
      </c>
      <c r="N29" s="85" t="s">
        <v>28</v>
      </c>
      <c r="O29" s="85" t="s">
        <v>28</v>
      </c>
      <c r="P29" s="85" t="s">
        <v>28</v>
      </c>
      <c r="Q29" s="85" t="s">
        <v>28</v>
      </c>
      <c r="R29" s="85" t="s">
        <v>28</v>
      </c>
      <c r="S29" s="85" t="s">
        <v>28</v>
      </c>
      <c r="T29" s="85" t="s">
        <v>28</v>
      </c>
      <c r="U29" s="85" t="s">
        <v>28</v>
      </c>
      <c r="V29" s="85" t="s">
        <v>28</v>
      </c>
      <c r="W29" s="85" t="s">
        <v>28</v>
      </c>
      <c r="X29" s="85" t="s">
        <v>28</v>
      </c>
      <c r="Y29" s="85" t="s">
        <v>28</v>
      </c>
      <c r="Z29" s="85" t="s">
        <v>28</v>
      </c>
      <c r="AA29" s="85" t="s">
        <v>28</v>
      </c>
      <c r="AB29" s="85" t="s">
        <v>28</v>
      </c>
      <c r="AC29" s="85" t="s">
        <v>28</v>
      </c>
      <c r="AD29" s="85" t="s">
        <v>28</v>
      </c>
      <c r="AE29" s="85" t="s">
        <v>28</v>
      </c>
      <c r="AF29" s="85" t="s">
        <v>28</v>
      </c>
      <c r="AG29" s="85" t="s">
        <v>28</v>
      </c>
    </row>
    <row r="31" ht="12.75">
      <c r="E31" s="99"/>
    </row>
  </sheetData>
  <sheetProtection formatCells="0" formatColumns="0" formatRows="0" insertColumns="0" insertRows="0" insertHyperlinks="0" deleteColumns="0" deleteRows="0" sort="0" autoFilter="0" pivotTables="0"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6"/>
  <dimension ref="A1:E80"/>
  <sheetViews>
    <sheetView zoomScalePageLayoutView="0" workbookViewId="0" topLeftCell="A1">
      <selection activeCell="B1" sqref="B1"/>
    </sheetView>
  </sheetViews>
  <sheetFormatPr defaultColWidth="9.00390625" defaultRowHeight="12.75"/>
  <cols>
    <col min="1" max="1" width="6.875" style="0" customWidth="1"/>
    <col min="2" max="2" width="20.25390625" style="0" customWidth="1"/>
    <col min="3" max="3" width="18.00390625" style="0" customWidth="1"/>
    <col min="4" max="4" width="22.625" style="0" customWidth="1"/>
    <col min="5" max="5" width="15.00390625" style="0" customWidth="1"/>
  </cols>
  <sheetData>
    <row r="1" spans="1:5" ht="12.75">
      <c r="A1" s="89" t="e">
        <f>#REF!</f>
        <v>#REF!</v>
      </c>
      <c r="B1" s="85" t="e">
        <f>IF(#REF!="","",CONCATENATE(VLOOKUP(#REF!,#REF!,1)," ",VLOOKUP(#REF!,#REF!,2)))</f>
        <v>#REF!</v>
      </c>
      <c r="C1" s="85" t="e">
        <f>IF(#REF!="","",CONCATENATE(VLOOKUP(#REF!,#REF!,3)))</f>
        <v>#REF!</v>
      </c>
      <c r="D1" s="85" t="e">
        <f>IF(#REF!="","",CONCATENATE(VLOOKUP(#REF!,#REF!,1)," ",VLOOKUP(#REF!,#REF!,2)))</f>
        <v>#REF!</v>
      </c>
      <c r="E1" s="85" t="e">
        <f>IF(#REF!="","",CONCATENATE(VLOOKUP(#REF!,#REF!,3)))</f>
        <v>#REF!</v>
      </c>
    </row>
    <row r="2" spans="1:5" ht="12.75">
      <c r="A2" s="89" t="e">
        <f>#REF!</f>
        <v>#REF!</v>
      </c>
      <c r="B2" s="85" t="e">
        <f>IF(#REF!="","",CONCATENATE(VLOOKUP(#REF!,#REF!,1)," ",VLOOKUP(#REF!,#REF!,2)))</f>
        <v>#REF!</v>
      </c>
      <c r="C2" s="85" t="e">
        <f>IF(#REF!="","",CONCATENATE(VLOOKUP(#REF!,#REF!,3)))</f>
        <v>#REF!</v>
      </c>
      <c r="D2" s="85" t="e">
        <f>IF(#REF!="","",CONCATENATE(VLOOKUP(#REF!,#REF!,1)," ",VLOOKUP(#REF!,#REF!,2)))</f>
        <v>#REF!</v>
      </c>
      <c r="E2" s="85" t="e">
        <f>IF(#REF!="","",CONCATENATE(VLOOKUP(#REF!,#REF!,3)))</f>
        <v>#REF!</v>
      </c>
    </row>
    <row r="3" spans="1:5" ht="12.75">
      <c r="A3" s="89" t="e">
        <f>#REF!</f>
        <v>#REF!</v>
      </c>
      <c r="B3" s="85" t="e">
        <f>IF(#REF!="","",CONCATENATE(VLOOKUP(#REF!,#REF!,1)," ",VLOOKUP(#REF!,#REF!,2)))</f>
        <v>#REF!</v>
      </c>
      <c r="C3" s="85" t="e">
        <f>IF(#REF!="","",CONCATENATE(VLOOKUP(#REF!,#REF!,3)))</f>
        <v>#REF!</v>
      </c>
      <c r="D3" s="85" t="e">
        <f>IF(#REF!="","",CONCATENATE(VLOOKUP(#REF!,#REF!,1)," ",VLOOKUP(#REF!,#REF!,2)))</f>
        <v>#REF!</v>
      </c>
      <c r="E3" s="85" t="e">
        <f>IF(#REF!="","",CONCATENATE(VLOOKUP(#REF!,#REF!,3)))</f>
        <v>#REF!</v>
      </c>
    </row>
    <row r="4" spans="1:5" ht="12.75">
      <c r="A4" s="89" t="e">
        <f>#REF!</f>
        <v>#REF!</v>
      </c>
      <c r="B4" s="85" t="e">
        <f>IF(#REF!="","",CONCATENATE(VLOOKUP(#REF!,#REF!,1)," ",VLOOKUP(#REF!,#REF!,2)))</f>
        <v>#REF!</v>
      </c>
      <c r="C4" s="85" t="e">
        <f>IF(#REF!="","",CONCATENATE(VLOOKUP(#REF!,#REF!,3)))</f>
        <v>#REF!</v>
      </c>
      <c r="D4" s="85" t="e">
        <f>IF(#REF!="","",CONCATENATE(VLOOKUP(#REF!,#REF!,1)," ",VLOOKUP(#REF!,#REF!,2)))</f>
        <v>#REF!</v>
      </c>
      <c r="E4" s="85" t="e">
        <f>IF(#REF!="","",CONCATENATE(VLOOKUP(#REF!,#REF!,3)))</f>
        <v>#REF!</v>
      </c>
    </row>
    <row r="5" spans="1:5" ht="12.75">
      <c r="A5" s="89" t="e">
        <f>#REF!</f>
        <v>#REF!</v>
      </c>
      <c r="B5" s="85" t="e">
        <f>IF(#REF!="","",CONCATENATE(VLOOKUP(#REF!,#REF!,1)," ",VLOOKUP(#REF!,#REF!,2)))</f>
        <v>#REF!</v>
      </c>
      <c r="C5" s="85" t="e">
        <f>IF(#REF!="","",CONCATENATE(VLOOKUP(#REF!,#REF!,3)))</f>
        <v>#REF!</v>
      </c>
      <c r="D5" s="85" t="e">
        <f>IF(#REF!="","",CONCATENATE(VLOOKUP(#REF!,#REF!,1)," ",VLOOKUP(#REF!,#REF!,2)))</f>
        <v>#REF!</v>
      </c>
      <c r="E5" s="85" t="e">
        <f>IF(#REF!="","",CONCATENATE(VLOOKUP(#REF!,#REF!,3)))</f>
        <v>#REF!</v>
      </c>
    </row>
    <row r="6" spans="1:5" ht="12.75">
      <c r="A6" s="89" t="e">
        <f>#REF!</f>
        <v>#REF!</v>
      </c>
      <c r="B6" s="85" t="e">
        <f>IF(#REF!="","",CONCATENATE(VLOOKUP(#REF!,#REF!,1)," ",VLOOKUP(#REF!,#REF!,2)))</f>
        <v>#REF!</v>
      </c>
      <c r="C6" s="85" t="e">
        <f>IF(#REF!="","",CONCATENATE(VLOOKUP(#REF!,#REF!,3)))</f>
        <v>#REF!</v>
      </c>
      <c r="D6" s="85" t="e">
        <f>IF(#REF!="","",CONCATENATE(VLOOKUP(#REF!,#REF!,1)," ",VLOOKUP(#REF!,#REF!,2)))</f>
        <v>#REF!</v>
      </c>
      <c r="E6" s="85" t="e">
        <f>IF(#REF!="","",CONCATENATE(VLOOKUP(#REF!,#REF!,3)))</f>
        <v>#REF!</v>
      </c>
    </row>
    <row r="7" spans="1:5" ht="12.75">
      <c r="A7" s="89" t="e">
        <f>#REF!</f>
        <v>#REF!</v>
      </c>
      <c r="B7" s="85" t="e">
        <f>IF(#REF!="","",CONCATENATE(VLOOKUP(#REF!,#REF!,1)," ",VLOOKUP(#REF!,#REF!,2)))</f>
        <v>#REF!</v>
      </c>
      <c r="C7" s="85" t="e">
        <f>IF(#REF!="","",CONCATENATE(VLOOKUP(#REF!,#REF!,3)))</f>
        <v>#REF!</v>
      </c>
      <c r="D7" s="85" t="e">
        <f>IF(#REF!="","",CONCATENATE(VLOOKUP(#REF!,#REF!,1)," ",VLOOKUP(#REF!,#REF!,2)))</f>
        <v>#REF!</v>
      </c>
      <c r="E7" s="85" t="e">
        <f>IF(#REF!="","",CONCATENATE(VLOOKUP(#REF!,#REF!,3)))</f>
        <v>#REF!</v>
      </c>
    </row>
    <row r="8" spans="1:5" ht="12.75">
      <c r="A8" s="89" t="e">
        <f>#REF!</f>
        <v>#REF!</v>
      </c>
      <c r="B8" s="85" t="e">
        <f>IF(#REF!="","",CONCATENATE(VLOOKUP(#REF!,#REF!,1)," ",VLOOKUP(#REF!,#REF!,2)))</f>
        <v>#REF!</v>
      </c>
      <c r="C8" s="85" t="e">
        <f>IF(#REF!="","",CONCATENATE(VLOOKUP(#REF!,#REF!,3)))</f>
        <v>#REF!</v>
      </c>
      <c r="D8" s="85" t="e">
        <f>IF(#REF!="","",CONCATENATE(VLOOKUP(#REF!,#REF!,1)," ",VLOOKUP(#REF!,#REF!,2)))</f>
        <v>#REF!</v>
      </c>
      <c r="E8" s="85" t="e">
        <f>IF(#REF!="","",CONCATENATE(VLOOKUP(#REF!,#REF!,3)))</f>
        <v>#REF!</v>
      </c>
    </row>
    <row r="9" spans="1:5" ht="12.75">
      <c r="A9" s="89" t="e">
        <f>#REF!</f>
        <v>#REF!</v>
      </c>
      <c r="B9" s="85" t="e">
        <f>IF(#REF!="","",CONCATENATE(VLOOKUP(#REF!,#REF!,1)," ",VLOOKUP(#REF!,#REF!,2)))</f>
        <v>#REF!</v>
      </c>
      <c r="C9" s="85" t="e">
        <f>IF(#REF!="","",CONCATENATE(VLOOKUP(#REF!,#REF!,3)))</f>
        <v>#REF!</v>
      </c>
      <c r="D9" s="85" t="e">
        <f>IF(#REF!="","",CONCATENATE(VLOOKUP(#REF!,#REF!,1)," ",VLOOKUP(#REF!,#REF!,2)))</f>
        <v>#REF!</v>
      </c>
      <c r="E9" s="85" t="e">
        <f>IF(#REF!="","",CONCATENATE(VLOOKUP(#REF!,#REF!,3)))</f>
        <v>#REF!</v>
      </c>
    </row>
    <row r="10" spans="1:5" ht="12.75">
      <c r="A10" s="89" t="e">
        <f>#REF!</f>
        <v>#REF!</v>
      </c>
      <c r="B10" s="85" t="e">
        <f>IF(#REF!="","",CONCATENATE(VLOOKUP(#REF!,#REF!,1)," ",VLOOKUP(#REF!,#REF!,2)))</f>
        <v>#REF!</v>
      </c>
      <c r="C10" s="85" t="e">
        <f>IF(#REF!="","",CONCATENATE(VLOOKUP(#REF!,#REF!,3)))</f>
        <v>#REF!</v>
      </c>
      <c r="D10" s="85" t="e">
        <f>IF(#REF!="","",CONCATENATE(VLOOKUP(#REF!,#REF!,1)," ",VLOOKUP(#REF!,#REF!,2)))</f>
        <v>#REF!</v>
      </c>
      <c r="E10" s="85" t="e">
        <f>IF(#REF!="","",CONCATENATE(VLOOKUP(#REF!,#REF!,3)))</f>
        <v>#REF!</v>
      </c>
    </row>
    <row r="11" spans="1:5" ht="12.75">
      <c r="A11" s="89" t="e">
        <f>#REF!</f>
        <v>#REF!</v>
      </c>
      <c r="B11" s="85" t="e">
        <f>IF(#REF!="","",CONCATENATE(VLOOKUP(#REF!,#REF!,1)," ",VLOOKUP(#REF!,#REF!,2)))</f>
        <v>#REF!</v>
      </c>
      <c r="C11" s="85" t="e">
        <f>IF(#REF!="","",CONCATENATE(VLOOKUP(#REF!,#REF!,3)))</f>
        <v>#REF!</v>
      </c>
      <c r="D11" s="85" t="e">
        <f>IF(#REF!="","",CONCATENATE(VLOOKUP(#REF!,#REF!,1)," ",VLOOKUP(#REF!,#REF!,2)))</f>
        <v>#REF!</v>
      </c>
      <c r="E11" s="85" t="e">
        <f>IF(#REF!="","",CONCATENATE(VLOOKUP(#REF!,#REF!,3)))</f>
        <v>#REF!</v>
      </c>
    </row>
    <row r="12" spans="1:5" ht="12.75">
      <c r="A12" s="89" t="e">
        <f>#REF!</f>
        <v>#REF!</v>
      </c>
      <c r="B12" s="85" t="e">
        <f>IF(#REF!="","",CONCATENATE(VLOOKUP(#REF!,#REF!,1)," ",VLOOKUP(#REF!,#REF!,2)))</f>
        <v>#REF!</v>
      </c>
      <c r="C12" s="85" t="e">
        <f>IF(#REF!="","",CONCATENATE(VLOOKUP(#REF!,#REF!,3)))</f>
        <v>#REF!</v>
      </c>
      <c r="D12" s="85" t="e">
        <f>IF(#REF!="","",CONCATENATE(VLOOKUP(#REF!,#REF!,1)," ",VLOOKUP(#REF!,#REF!,2)))</f>
        <v>#REF!</v>
      </c>
      <c r="E12" s="85" t="e">
        <f>IF(#REF!="","",CONCATENATE(VLOOKUP(#REF!,#REF!,3)))</f>
        <v>#REF!</v>
      </c>
    </row>
    <row r="13" spans="1:5" ht="12.75">
      <c r="A13" s="89" t="e">
        <f>#REF!</f>
        <v>#REF!</v>
      </c>
      <c r="B13" s="85" t="e">
        <f>IF(#REF!="","",CONCATENATE(VLOOKUP(#REF!,#REF!,1)," ",VLOOKUP(#REF!,#REF!,2)))</f>
        <v>#REF!</v>
      </c>
      <c r="C13" s="85" t="e">
        <f>IF(#REF!="","",CONCATENATE(VLOOKUP(#REF!,#REF!,3)))</f>
        <v>#REF!</v>
      </c>
      <c r="D13" s="85" t="e">
        <f>IF(#REF!="","",CONCATENATE(VLOOKUP(#REF!,#REF!,1)," ",VLOOKUP(#REF!,#REF!,2)))</f>
        <v>#REF!</v>
      </c>
      <c r="E13" s="85" t="e">
        <f>IF(#REF!="","",CONCATENATE(VLOOKUP(#REF!,#REF!,3)))</f>
        <v>#REF!</v>
      </c>
    </row>
    <row r="14" spans="1:5" ht="12.75">
      <c r="A14" s="89" t="e">
        <f>#REF!</f>
        <v>#REF!</v>
      </c>
      <c r="B14" s="85" t="e">
        <f>IF(#REF!="","",CONCATENATE(VLOOKUP(#REF!,#REF!,1)," ",VLOOKUP(#REF!,#REF!,2)))</f>
        <v>#REF!</v>
      </c>
      <c r="C14" s="85" t="e">
        <f>IF(#REF!="","",CONCATENATE(VLOOKUP(#REF!,#REF!,3)))</f>
        <v>#REF!</v>
      </c>
      <c r="D14" s="85" t="e">
        <f>IF(#REF!="","",CONCATENATE(VLOOKUP(#REF!,#REF!,1)," ",VLOOKUP(#REF!,#REF!,2)))</f>
        <v>#REF!</v>
      </c>
      <c r="E14" s="85" t="e">
        <f>IF(#REF!="","",CONCATENATE(VLOOKUP(#REF!,#REF!,3)))</f>
        <v>#REF!</v>
      </c>
    </row>
    <row r="15" spans="1:5" ht="12.75">
      <c r="A15" s="89" t="e">
        <f>#REF!</f>
        <v>#REF!</v>
      </c>
      <c r="B15" s="85" t="e">
        <f>IF(#REF!="","",CONCATENATE(VLOOKUP(#REF!,#REF!,1)," ",VLOOKUP(#REF!,#REF!,2)))</f>
        <v>#REF!</v>
      </c>
      <c r="C15" s="85" t="e">
        <f>IF(#REF!="","",CONCATENATE(VLOOKUP(#REF!,#REF!,3)))</f>
        <v>#REF!</v>
      </c>
      <c r="D15" s="85" t="e">
        <f>IF(#REF!="","",CONCATENATE(VLOOKUP(#REF!,#REF!,1)," ",VLOOKUP(#REF!,#REF!,2)))</f>
        <v>#REF!</v>
      </c>
      <c r="E15" s="85" t="e">
        <f>IF(#REF!="","",CONCATENATE(VLOOKUP(#REF!,#REF!,3)))</f>
        <v>#REF!</v>
      </c>
    </row>
    <row r="16" spans="1:5" ht="12.75">
      <c r="A16" s="89" t="e">
        <f>#REF!</f>
        <v>#REF!</v>
      </c>
      <c r="B16" s="85" t="e">
        <f>IF(#REF!="","",CONCATENATE(VLOOKUP(#REF!,#REF!,1)," ",VLOOKUP(#REF!,#REF!,2)))</f>
        <v>#REF!</v>
      </c>
      <c r="C16" s="85" t="e">
        <f>IF(#REF!="","",CONCATENATE(VLOOKUP(#REF!,#REF!,3)))</f>
        <v>#REF!</v>
      </c>
      <c r="D16" s="85" t="e">
        <f>IF(#REF!="","",CONCATENATE(VLOOKUP(#REF!,#REF!,1)," ",VLOOKUP(#REF!,#REF!,2)))</f>
        <v>#REF!</v>
      </c>
      <c r="E16" s="85" t="e">
        <f>IF(#REF!="","",CONCATENATE(VLOOKUP(#REF!,#REF!,3)))</f>
        <v>#REF!</v>
      </c>
    </row>
    <row r="17" spans="1:5" ht="12.75">
      <c r="A17" s="89" t="e">
        <f>#REF!</f>
        <v>#REF!</v>
      </c>
      <c r="B17" s="85" t="e">
        <f>IF(#REF!="","",CONCATENATE(VLOOKUP(#REF!,#REF!,1)," ",VLOOKUP(#REF!,#REF!,2)))</f>
        <v>#REF!</v>
      </c>
      <c r="C17" s="85" t="e">
        <f>IF(#REF!="","",CONCATENATE(VLOOKUP(#REF!,#REF!,3)))</f>
        <v>#REF!</v>
      </c>
      <c r="D17" s="85" t="e">
        <f>IF(#REF!="","",CONCATENATE(VLOOKUP(#REF!,#REF!,1)," ",VLOOKUP(#REF!,#REF!,2)))</f>
        <v>#REF!</v>
      </c>
      <c r="E17" s="85" t="e">
        <f>IF(#REF!="","",CONCATENATE(VLOOKUP(#REF!,#REF!,3)))</f>
        <v>#REF!</v>
      </c>
    </row>
    <row r="18" spans="1:5" ht="12.75">
      <c r="A18" s="89" t="e">
        <f>#REF!</f>
        <v>#REF!</v>
      </c>
      <c r="B18" s="85" t="e">
        <f>IF(#REF!="","",CONCATENATE(VLOOKUP(#REF!,#REF!,1)," ",VLOOKUP(#REF!,#REF!,2)))</f>
        <v>#REF!</v>
      </c>
      <c r="C18" s="85" t="e">
        <f>IF(#REF!="","",CONCATENATE(VLOOKUP(#REF!,#REF!,3)))</f>
        <v>#REF!</v>
      </c>
      <c r="D18" s="85" t="e">
        <f>IF(#REF!="","",CONCATENATE(VLOOKUP(#REF!,#REF!,1)," ",VLOOKUP(#REF!,#REF!,2)))</f>
        <v>#REF!</v>
      </c>
      <c r="E18" s="85" t="e">
        <f>IF(#REF!="","",CONCATENATE(VLOOKUP(#REF!,#REF!,3)))</f>
        <v>#REF!</v>
      </c>
    </row>
    <row r="19" spans="1:5" ht="12.75">
      <c r="A19" s="89" t="e">
        <f>#REF!</f>
        <v>#REF!</v>
      </c>
      <c r="B19" s="85" t="e">
        <f>IF(#REF!="","",CONCATENATE(VLOOKUP(#REF!,#REF!,1)," ",VLOOKUP(#REF!,#REF!,2)))</f>
        <v>#REF!</v>
      </c>
      <c r="C19" s="85" t="e">
        <f>IF(#REF!="","",CONCATENATE(VLOOKUP(#REF!,#REF!,3)))</f>
        <v>#REF!</v>
      </c>
      <c r="D19" s="85" t="e">
        <f>IF(#REF!="","",CONCATENATE(VLOOKUP(#REF!,#REF!,1)," ",VLOOKUP(#REF!,#REF!,2)))</f>
        <v>#REF!</v>
      </c>
      <c r="E19" s="85" t="e">
        <f>IF(#REF!="","",CONCATENATE(VLOOKUP(#REF!,#REF!,3)))</f>
        <v>#REF!</v>
      </c>
    </row>
    <row r="20" spans="1:5" ht="12.75">
      <c r="A20" s="89" t="e">
        <f>#REF!</f>
        <v>#REF!</v>
      </c>
      <c r="B20" s="85" t="e">
        <f>IF(#REF!="","",CONCATENATE(VLOOKUP(#REF!,#REF!,1)," ",VLOOKUP(#REF!,#REF!,2)))</f>
        <v>#REF!</v>
      </c>
      <c r="C20" s="85" t="e">
        <f>IF(#REF!="","",CONCATENATE(VLOOKUP(#REF!,#REF!,3)))</f>
        <v>#REF!</v>
      </c>
      <c r="D20" s="85" t="e">
        <f>IF(#REF!="","",CONCATENATE(VLOOKUP(#REF!,#REF!,1)," ",VLOOKUP(#REF!,#REF!,2)))</f>
        <v>#REF!</v>
      </c>
      <c r="E20" s="85" t="e">
        <f>IF(#REF!="","",CONCATENATE(VLOOKUP(#REF!,#REF!,3)))</f>
        <v>#REF!</v>
      </c>
    </row>
    <row r="21" spans="1:5" ht="12.75">
      <c r="A21" s="89" t="e">
        <f>#REF!</f>
        <v>#REF!</v>
      </c>
      <c r="B21" s="85" t="e">
        <f>IF(#REF!="","",CONCATENATE(VLOOKUP(#REF!,#REF!,1)," ",VLOOKUP(#REF!,#REF!,2)))</f>
        <v>#REF!</v>
      </c>
      <c r="C21" s="85" t="e">
        <f>IF(#REF!="","",CONCATENATE(VLOOKUP(#REF!,#REF!,3)))</f>
        <v>#REF!</v>
      </c>
      <c r="D21" s="85" t="e">
        <f>IF(#REF!="","",CONCATENATE(VLOOKUP(#REF!,#REF!,1)," ",VLOOKUP(#REF!,#REF!,2)))</f>
        <v>#REF!</v>
      </c>
      <c r="E21" s="85" t="e">
        <f>IF(#REF!="","",CONCATENATE(VLOOKUP(#REF!,#REF!,3)))</f>
        <v>#REF!</v>
      </c>
    </row>
    <row r="22" spans="1:5" ht="12.75">
      <c r="A22" s="89" t="e">
        <f>#REF!</f>
        <v>#REF!</v>
      </c>
      <c r="B22" s="85" t="e">
        <f>IF(#REF!="","",CONCATENATE(VLOOKUP(#REF!,#REF!,1)," ",VLOOKUP(#REF!,#REF!,2)))</f>
        <v>#REF!</v>
      </c>
      <c r="C22" s="85" t="e">
        <f>IF(#REF!="","",CONCATENATE(VLOOKUP(#REF!,#REF!,3)))</f>
        <v>#REF!</v>
      </c>
      <c r="D22" s="85" t="e">
        <f>IF(#REF!="","",CONCATENATE(VLOOKUP(#REF!,#REF!,1)," ",VLOOKUP(#REF!,#REF!,2)))</f>
        <v>#REF!</v>
      </c>
      <c r="E22" s="85" t="e">
        <f>IF(#REF!="","",CONCATENATE(VLOOKUP(#REF!,#REF!,3)))</f>
        <v>#REF!</v>
      </c>
    </row>
    <row r="23" spans="1:5" ht="12.75">
      <c r="A23" s="89" t="e">
        <f>#REF!</f>
        <v>#REF!</v>
      </c>
      <c r="B23" s="85" t="e">
        <f>IF(#REF!="","",CONCATENATE(VLOOKUP(#REF!,#REF!,1)," ",VLOOKUP(#REF!,#REF!,2)))</f>
        <v>#REF!</v>
      </c>
      <c r="C23" s="85" t="e">
        <f>IF(#REF!="","",CONCATENATE(VLOOKUP(#REF!,#REF!,3)))</f>
        <v>#REF!</v>
      </c>
      <c r="D23" s="85" t="e">
        <f>IF(#REF!="","",CONCATENATE(VLOOKUP(#REF!,#REF!,1)," ",VLOOKUP(#REF!,#REF!,2)))</f>
        <v>#REF!</v>
      </c>
      <c r="E23" s="85" t="e">
        <f>IF(#REF!="","",CONCATENATE(VLOOKUP(#REF!,#REF!,3)))</f>
        <v>#REF!</v>
      </c>
    </row>
    <row r="24" spans="1:5" ht="12.75">
      <c r="A24" s="89" t="e">
        <f>#REF!</f>
        <v>#REF!</v>
      </c>
      <c r="B24" s="85" t="e">
        <f>IF(#REF!="","",CONCATENATE(VLOOKUP(#REF!,#REF!,1)," ",VLOOKUP(#REF!,#REF!,2)))</f>
        <v>#REF!</v>
      </c>
      <c r="C24" s="85" t="e">
        <f>IF(#REF!="","",CONCATENATE(VLOOKUP(#REF!,#REF!,3)))</f>
        <v>#REF!</v>
      </c>
      <c r="D24" s="85" t="e">
        <f>IF(#REF!="","",CONCATENATE(VLOOKUP(#REF!,#REF!,1)," ",VLOOKUP(#REF!,#REF!,2)))</f>
        <v>#REF!</v>
      </c>
      <c r="E24" s="85" t="e">
        <f>IF(#REF!="","",CONCATENATE(VLOOKUP(#REF!,#REF!,3)))</f>
        <v>#REF!</v>
      </c>
    </row>
    <row r="25" spans="1:5" ht="12.75">
      <c r="A25" s="89" t="e">
        <f>#REF!</f>
        <v>#REF!</v>
      </c>
      <c r="B25" s="85" t="e">
        <f>IF(#REF!="","",CONCATENATE(VLOOKUP(#REF!,#REF!,1)," ",VLOOKUP(#REF!,#REF!,2)))</f>
        <v>#REF!</v>
      </c>
      <c r="C25" s="85" t="e">
        <f>IF(#REF!="","",CONCATENATE(VLOOKUP(#REF!,#REF!,3)))</f>
        <v>#REF!</v>
      </c>
      <c r="D25" s="85" t="e">
        <f>IF(#REF!="","",CONCATENATE(VLOOKUP(#REF!,#REF!,1)," ",VLOOKUP(#REF!,#REF!,2)))</f>
        <v>#REF!</v>
      </c>
      <c r="E25" s="85" t="e">
        <f>IF(#REF!="","",CONCATENATE(VLOOKUP(#REF!,#REF!,3)))</f>
        <v>#REF!</v>
      </c>
    </row>
    <row r="26" spans="1:5" ht="12.75">
      <c r="A26" s="89" t="e">
        <f>#REF!</f>
        <v>#REF!</v>
      </c>
      <c r="B26" s="85" t="e">
        <f>IF(#REF!="","",CONCATENATE(VLOOKUP(#REF!,#REF!,1)," ",VLOOKUP(#REF!,#REF!,2)))</f>
        <v>#REF!</v>
      </c>
      <c r="C26" s="85" t="e">
        <f>IF(#REF!="","",CONCATENATE(VLOOKUP(#REF!,#REF!,3)))</f>
        <v>#REF!</v>
      </c>
      <c r="D26" s="85" t="e">
        <f>IF(#REF!="","",CONCATENATE(VLOOKUP(#REF!,#REF!,1)," ",VLOOKUP(#REF!,#REF!,2)))</f>
        <v>#REF!</v>
      </c>
      <c r="E26" s="85" t="e">
        <f>IF(#REF!="","",CONCATENATE(VLOOKUP(#REF!,#REF!,3)))</f>
        <v>#REF!</v>
      </c>
    </row>
    <row r="27" spans="1:5" ht="12.75">
      <c r="A27" s="89" t="e">
        <f>#REF!</f>
        <v>#REF!</v>
      </c>
      <c r="B27" s="85" t="e">
        <f>IF(#REF!="","",CONCATENATE(VLOOKUP(#REF!,#REF!,1)," ",VLOOKUP(#REF!,#REF!,2)))</f>
        <v>#REF!</v>
      </c>
      <c r="C27" s="85" t="e">
        <f>IF(#REF!="","",CONCATENATE(VLOOKUP(#REF!,#REF!,3)))</f>
        <v>#REF!</v>
      </c>
      <c r="D27" s="85" t="e">
        <f>IF(#REF!="","",CONCATENATE(VLOOKUP(#REF!,#REF!,1)," ",VLOOKUP(#REF!,#REF!,2)))</f>
        <v>#REF!</v>
      </c>
      <c r="E27" s="85" t="e">
        <f>IF(#REF!="","",CONCATENATE(VLOOKUP(#REF!,#REF!,3)))</f>
        <v>#REF!</v>
      </c>
    </row>
    <row r="28" spans="1:5" ht="12.75">
      <c r="A28" s="89" t="e">
        <f>#REF!</f>
        <v>#REF!</v>
      </c>
      <c r="B28" s="85" t="e">
        <f>IF(#REF!="","",CONCATENATE(VLOOKUP(#REF!,#REF!,1)," ",VLOOKUP(#REF!,#REF!,2)))</f>
        <v>#REF!</v>
      </c>
      <c r="C28" s="85" t="e">
        <f>IF(#REF!="","",CONCATENATE(VLOOKUP(#REF!,#REF!,3)))</f>
        <v>#REF!</v>
      </c>
      <c r="D28" s="85" t="e">
        <f>IF(#REF!="","",CONCATENATE(VLOOKUP(#REF!,#REF!,1)," ",VLOOKUP(#REF!,#REF!,2)))</f>
        <v>#REF!</v>
      </c>
      <c r="E28" s="85" t="e">
        <f>IF(#REF!="","",CONCATENATE(VLOOKUP(#REF!,#REF!,3)))</f>
        <v>#REF!</v>
      </c>
    </row>
    <row r="29" spans="1:5" ht="12.75">
      <c r="A29" s="89" t="e">
        <f>#REF!</f>
        <v>#REF!</v>
      </c>
      <c r="B29" s="85" t="e">
        <f>IF(#REF!="","",CONCATENATE(VLOOKUP(#REF!,#REF!,1)," ",VLOOKUP(#REF!,#REF!,2)))</f>
        <v>#REF!</v>
      </c>
      <c r="C29" s="85" t="e">
        <f>IF(#REF!="","",CONCATENATE(VLOOKUP(#REF!,#REF!,3)))</f>
        <v>#REF!</v>
      </c>
      <c r="D29" s="85" t="e">
        <f>IF(#REF!="","",CONCATENATE(VLOOKUP(#REF!,#REF!,1)," ",VLOOKUP(#REF!,#REF!,2)))</f>
        <v>#REF!</v>
      </c>
      <c r="E29" s="85" t="e">
        <f>IF(#REF!="","",CONCATENATE(VLOOKUP(#REF!,#REF!,3)))</f>
        <v>#REF!</v>
      </c>
    </row>
    <row r="30" spans="1:5" ht="12.75">
      <c r="A30" s="89" t="e">
        <f>#REF!</f>
        <v>#REF!</v>
      </c>
      <c r="B30" s="85" t="e">
        <f>IF(#REF!="","",CONCATENATE(VLOOKUP(#REF!,#REF!,1)," ",VLOOKUP(#REF!,#REF!,2)))</f>
        <v>#REF!</v>
      </c>
      <c r="C30" s="85" t="e">
        <f>IF(#REF!="","",CONCATENATE(VLOOKUP(#REF!,#REF!,3)))</f>
        <v>#REF!</v>
      </c>
      <c r="D30" s="85" t="e">
        <f>IF(#REF!="","",CONCATENATE(VLOOKUP(#REF!,#REF!,1)," ",VLOOKUP(#REF!,#REF!,2)))</f>
        <v>#REF!</v>
      </c>
      <c r="E30" s="85" t="e">
        <f>IF(#REF!="","",CONCATENATE(VLOOKUP(#REF!,#REF!,3)))</f>
        <v>#REF!</v>
      </c>
    </row>
    <row r="31" spans="1:5" ht="12.75">
      <c r="A31" s="89" t="e">
        <f>#REF!</f>
        <v>#REF!</v>
      </c>
      <c r="B31" s="85" t="e">
        <f>IF(#REF!="","",CONCATENATE(VLOOKUP(#REF!,#REF!,1)," ",VLOOKUP(#REF!,#REF!,2)))</f>
        <v>#REF!</v>
      </c>
      <c r="C31" s="85" t="e">
        <f>IF(#REF!="","",CONCATENATE(VLOOKUP(#REF!,#REF!,3)))</f>
        <v>#REF!</v>
      </c>
      <c r="D31" s="85" t="e">
        <f>IF(#REF!="","",CONCATENATE(VLOOKUP(#REF!,#REF!,1)," ",VLOOKUP(#REF!,#REF!,2)))</f>
        <v>#REF!</v>
      </c>
      <c r="E31" s="85" t="e">
        <f>IF(#REF!="","",CONCATENATE(VLOOKUP(#REF!,#REF!,3)))</f>
        <v>#REF!</v>
      </c>
    </row>
    <row r="32" spans="1:5" ht="12.75">
      <c r="A32" s="89" t="e">
        <f>#REF!</f>
        <v>#REF!</v>
      </c>
      <c r="B32" s="85" t="e">
        <f>IF(#REF!="","",CONCATENATE(VLOOKUP(#REF!,#REF!,1)," ",VLOOKUP(#REF!,#REF!,2)))</f>
        <v>#REF!</v>
      </c>
      <c r="C32" s="85" t="e">
        <f>IF(#REF!="","",CONCATENATE(VLOOKUP(#REF!,#REF!,3)))</f>
        <v>#REF!</v>
      </c>
      <c r="D32" s="85" t="e">
        <f>IF(#REF!="","",CONCATENATE(VLOOKUP(#REF!,#REF!,1)," ",VLOOKUP(#REF!,#REF!,2)))</f>
        <v>#REF!</v>
      </c>
      <c r="E32" s="85" t="e">
        <f>IF(#REF!="","",CONCATENATE(VLOOKUP(#REF!,#REF!,3)))</f>
        <v>#REF!</v>
      </c>
    </row>
    <row r="33" spans="1:5" ht="12.75">
      <c r="A33" s="89" t="e">
        <f>#REF!</f>
        <v>#REF!</v>
      </c>
      <c r="B33" s="85" t="e">
        <f>IF(#REF!="","",CONCATENATE(VLOOKUP(#REF!,#REF!,1)," ",VLOOKUP(#REF!,#REF!,2)))</f>
        <v>#REF!</v>
      </c>
      <c r="C33" s="85" t="e">
        <f>IF(#REF!="","",CONCATENATE(VLOOKUP(#REF!,#REF!,3)))</f>
        <v>#REF!</v>
      </c>
      <c r="D33" s="85" t="e">
        <f>IF(#REF!="","",CONCATENATE(VLOOKUP(#REF!,#REF!,1)," ",VLOOKUP(#REF!,#REF!,2)))</f>
        <v>#REF!</v>
      </c>
      <c r="E33" s="85" t="e">
        <f>IF(#REF!="","",CONCATENATE(VLOOKUP(#REF!,#REF!,3)))</f>
        <v>#REF!</v>
      </c>
    </row>
    <row r="34" spans="1:5" ht="12.75">
      <c r="A34" s="89" t="e">
        <f>#REF!</f>
        <v>#REF!</v>
      </c>
      <c r="B34" s="85" t="e">
        <f>IF(#REF!="","",CONCATENATE(VLOOKUP(#REF!,#REF!,1)," ",VLOOKUP(#REF!,#REF!,2)))</f>
        <v>#REF!</v>
      </c>
      <c r="C34" s="85" t="e">
        <f>IF(#REF!="","",CONCATENATE(VLOOKUP(#REF!,#REF!,3)))</f>
        <v>#REF!</v>
      </c>
      <c r="D34" s="85" t="e">
        <f>IF(#REF!="","",CONCATENATE(VLOOKUP(#REF!,#REF!,1)," ",VLOOKUP(#REF!,#REF!,2)))</f>
        <v>#REF!</v>
      </c>
      <c r="E34" s="85" t="e">
        <f>IF(#REF!="","",CONCATENATE(VLOOKUP(#REF!,#REF!,3)))</f>
        <v>#REF!</v>
      </c>
    </row>
    <row r="35" spans="1:5" ht="12.75">
      <c r="A35" s="89" t="e">
        <f>#REF!</f>
        <v>#REF!</v>
      </c>
      <c r="B35" s="85" t="e">
        <f>IF(#REF!="","",CONCATENATE(VLOOKUP(#REF!,#REF!,1)," ",VLOOKUP(#REF!,#REF!,2)))</f>
        <v>#REF!</v>
      </c>
      <c r="C35" s="85" t="e">
        <f>IF(#REF!="","",CONCATENATE(VLOOKUP(#REF!,#REF!,3)))</f>
        <v>#REF!</v>
      </c>
      <c r="D35" s="85" t="e">
        <f>IF(#REF!="","",CONCATENATE(VLOOKUP(#REF!,#REF!,1)," ",VLOOKUP(#REF!,#REF!,2)))</f>
        <v>#REF!</v>
      </c>
      <c r="E35" s="85" t="e">
        <f>IF(#REF!="","",CONCATENATE(VLOOKUP(#REF!,#REF!,3)))</f>
        <v>#REF!</v>
      </c>
    </row>
    <row r="36" spans="1:5" ht="12.75">
      <c r="A36" s="89" t="e">
        <f>#REF!</f>
        <v>#REF!</v>
      </c>
      <c r="B36" s="85" t="e">
        <f>IF(#REF!="","",CONCATENATE(VLOOKUP(#REF!,#REF!,1)," ",VLOOKUP(#REF!,#REF!,2)))</f>
        <v>#REF!</v>
      </c>
      <c r="C36" s="85" t="e">
        <f>IF(#REF!="","",CONCATENATE(VLOOKUP(#REF!,#REF!,3)))</f>
        <v>#REF!</v>
      </c>
      <c r="D36" s="85" t="e">
        <f>IF(#REF!="","",CONCATENATE(VLOOKUP(#REF!,#REF!,1)," ",VLOOKUP(#REF!,#REF!,2)))</f>
        <v>#REF!</v>
      </c>
      <c r="E36" s="85" t="e">
        <f>IF(#REF!="","",CONCATENATE(VLOOKUP(#REF!,#REF!,3)))</f>
        <v>#REF!</v>
      </c>
    </row>
    <row r="37" spans="1:5" ht="12.75">
      <c r="A37" s="89" t="e">
        <f>#REF!</f>
        <v>#REF!</v>
      </c>
      <c r="B37" s="85" t="e">
        <f>IF(#REF!="","",CONCATENATE(VLOOKUP(#REF!,#REF!,1)," ",VLOOKUP(#REF!,#REF!,2)))</f>
        <v>#REF!</v>
      </c>
      <c r="C37" s="85" t="e">
        <f>IF(#REF!="","",CONCATENATE(VLOOKUP(#REF!,#REF!,3)))</f>
        <v>#REF!</v>
      </c>
      <c r="D37" s="85" t="e">
        <f>IF(#REF!="","",CONCATENATE(VLOOKUP(#REF!,#REF!,1)," ",VLOOKUP(#REF!,#REF!,2)))</f>
        <v>#REF!</v>
      </c>
      <c r="E37" s="85" t="e">
        <f>IF(#REF!="","",CONCATENATE(VLOOKUP(#REF!,#REF!,3)))</f>
        <v>#REF!</v>
      </c>
    </row>
    <row r="38" spans="1:5" ht="12.75">
      <c r="A38" s="89" t="e">
        <f>#REF!</f>
        <v>#REF!</v>
      </c>
      <c r="B38" s="85" t="e">
        <f>IF(#REF!="","",CONCATENATE(VLOOKUP(#REF!,#REF!,1)," ",VLOOKUP(#REF!,#REF!,2)))</f>
        <v>#REF!</v>
      </c>
      <c r="C38" s="85" t="e">
        <f>IF(#REF!="","",CONCATENATE(VLOOKUP(#REF!,#REF!,3)))</f>
        <v>#REF!</v>
      </c>
      <c r="D38" s="85" t="e">
        <f>IF(#REF!="","",CONCATENATE(VLOOKUP(#REF!,#REF!,1)," ",VLOOKUP(#REF!,#REF!,2)))</f>
        <v>#REF!</v>
      </c>
      <c r="E38" s="85" t="e">
        <f>IF(#REF!="","",CONCATENATE(VLOOKUP(#REF!,#REF!,3)))</f>
        <v>#REF!</v>
      </c>
    </row>
    <row r="39" spans="1:5" ht="12.75">
      <c r="A39" s="89" t="e">
        <f>#REF!</f>
        <v>#REF!</v>
      </c>
      <c r="B39" s="85" t="e">
        <f>IF(#REF!="","",CONCATENATE(VLOOKUP(#REF!,#REF!,1)," ",VLOOKUP(#REF!,#REF!,2)))</f>
        <v>#REF!</v>
      </c>
      <c r="C39" s="85" t="e">
        <f>IF(#REF!="","",CONCATENATE(VLOOKUP(#REF!,#REF!,3)))</f>
        <v>#REF!</v>
      </c>
      <c r="D39" s="85" t="e">
        <f>IF(#REF!="","",CONCATENATE(VLOOKUP(#REF!,#REF!,1)," ",VLOOKUP(#REF!,#REF!,2)))</f>
        <v>#REF!</v>
      </c>
      <c r="E39" s="85" t="e">
        <f>IF(#REF!="","",CONCATENATE(VLOOKUP(#REF!,#REF!,3)))</f>
        <v>#REF!</v>
      </c>
    </row>
    <row r="40" spans="1:5" ht="12.75">
      <c r="A40" s="89" t="e">
        <f>#REF!</f>
        <v>#REF!</v>
      </c>
      <c r="B40" s="85" t="e">
        <f>IF(#REF!="","",CONCATENATE(VLOOKUP(#REF!,#REF!,1)," ",VLOOKUP(#REF!,#REF!,2)))</f>
        <v>#REF!</v>
      </c>
      <c r="C40" s="85" t="e">
        <f>IF(#REF!="","",CONCATENATE(VLOOKUP(#REF!,#REF!,3)))</f>
        <v>#REF!</v>
      </c>
      <c r="D40" s="85" t="e">
        <f>IF(#REF!="","",CONCATENATE(VLOOKUP(#REF!,#REF!,1)," ",VLOOKUP(#REF!,#REF!,2)))</f>
        <v>#REF!</v>
      </c>
      <c r="E40" s="85" t="e">
        <f>IF(#REF!="","",CONCATENATE(VLOOKUP(#REF!,#REF!,3)))</f>
        <v>#REF!</v>
      </c>
    </row>
    <row r="41" spans="1:5" ht="12.75">
      <c r="A41" s="89" t="e">
        <f>#REF!</f>
        <v>#REF!</v>
      </c>
      <c r="B41" s="85" t="e">
        <f>IF(#REF!="","",CONCATENATE(VLOOKUP(#REF!,#REF!,1)," ",VLOOKUP(#REF!,#REF!,2)))</f>
        <v>#REF!</v>
      </c>
      <c r="C41" s="85" t="e">
        <f>IF(#REF!="","",CONCATENATE(VLOOKUP(#REF!,#REF!,3)))</f>
        <v>#REF!</v>
      </c>
      <c r="D41" s="85" t="e">
        <f>IF(#REF!="","",CONCATENATE(VLOOKUP(#REF!,#REF!,1)," ",VLOOKUP(#REF!,#REF!,2)))</f>
        <v>#REF!</v>
      </c>
      <c r="E41" s="85" t="e">
        <f>IF(#REF!="","",CONCATENATE(VLOOKUP(#REF!,#REF!,3)))</f>
        <v>#REF!</v>
      </c>
    </row>
    <row r="42" spans="1:5" ht="12.75">
      <c r="A42" s="89" t="e">
        <f>#REF!</f>
        <v>#REF!</v>
      </c>
      <c r="B42" s="85" t="e">
        <f>IF(#REF!="","",CONCATENATE(VLOOKUP(#REF!,#REF!,1)," ",VLOOKUP(#REF!,#REF!,2)))</f>
        <v>#REF!</v>
      </c>
      <c r="C42" s="85" t="e">
        <f>IF(#REF!="","",CONCATENATE(VLOOKUP(#REF!,#REF!,3)))</f>
        <v>#REF!</v>
      </c>
      <c r="D42" s="85" t="e">
        <f>IF(#REF!="","",CONCATENATE(VLOOKUP(#REF!,#REF!,1)," ",VLOOKUP(#REF!,#REF!,2)))</f>
        <v>#REF!</v>
      </c>
      <c r="E42" s="85" t="e">
        <f>IF(#REF!="","",CONCATENATE(VLOOKUP(#REF!,#REF!,3)))</f>
        <v>#REF!</v>
      </c>
    </row>
    <row r="43" spans="1:5" ht="12.75">
      <c r="A43" s="89" t="e">
        <f>#REF!</f>
        <v>#REF!</v>
      </c>
      <c r="B43" s="85" t="e">
        <f>IF(#REF!="","",CONCATENATE(VLOOKUP(#REF!,#REF!,1)," ",VLOOKUP(#REF!,#REF!,2)))</f>
        <v>#REF!</v>
      </c>
      <c r="C43" s="85" t="e">
        <f>IF(#REF!="","",CONCATENATE(VLOOKUP(#REF!,#REF!,3)))</f>
        <v>#REF!</v>
      </c>
      <c r="D43" s="85" t="e">
        <f>IF(#REF!="","",CONCATENATE(VLOOKUP(#REF!,#REF!,1)," ",VLOOKUP(#REF!,#REF!,2)))</f>
        <v>#REF!</v>
      </c>
      <c r="E43" s="85" t="e">
        <f>IF(#REF!="","",CONCATENATE(VLOOKUP(#REF!,#REF!,3)))</f>
        <v>#REF!</v>
      </c>
    </row>
    <row r="44" spans="1:5" ht="12.75">
      <c r="A44" s="89" t="e">
        <f>#REF!</f>
        <v>#REF!</v>
      </c>
      <c r="B44" s="85" t="e">
        <f>IF(#REF!="","",CONCATENATE(VLOOKUP(#REF!,#REF!,1)," ",VLOOKUP(#REF!,#REF!,2)))</f>
        <v>#REF!</v>
      </c>
      <c r="C44" s="85" t="e">
        <f>IF(#REF!="","",CONCATENATE(VLOOKUP(#REF!,#REF!,3)))</f>
        <v>#REF!</v>
      </c>
      <c r="D44" s="85" t="e">
        <f>IF(#REF!="","",CONCATENATE(VLOOKUP(#REF!,#REF!,1)," ",VLOOKUP(#REF!,#REF!,2)))</f>
        <v>#REF!</v>
      </c>
      <c r="E44" s="85" t="e">
        <f>IF(#REF!="","",CONCATENATE(VLOOKUP(#REF!,#REF!,3)))</f>
        <v>#REF!</v>
      </c>
    </row>
    <row r="45" spans="1:5" ht="12.75">
      <c r="A45" s="89" t="e">
        <f>#REF!</f>
        <v>#REF!</v>
      </c>
      <c r="B45" s="85" t="e">
        <f>IF(#REF!="","",CONCATENATE(VLOOKUP(#REF!,#REF!,1)," ",VLOOKUP(#REF!,#REF!,2)))</f>
        <v>#REF!</v>
      </c>
      <c r="C45" s="85" t="e">
        <f>IF(#REF!="","",CONCATENATE(VLOOKUP(#REF!,#REF!,3)))</f>
        <v>#REF!</v>
      </c>
      <c r="D45" s="85" t="e">
        <f>IF(#REF!="","",CONCATENATE(VLOOKUP(#REF!,#REF!,1)," ",VLOOKUP(#REF!,#REF!,2)))</f>
        <v>#REF!</v>
      </c>
      <c r="E45" s="85" t="e">
        <f>IF(#REF!="","",CONCATENATE(VLOOKUP(#REF!,#REF!,3)))</f>
        <v>#REF!</v>
      </c>
    </row>
    <row r="46" spans="1:5" ht="12.75">
      <c r="A46" s="89" t="e">
        <f>#REF!</f>
        <v>#REF!</v>
      </c>
      <c r="B46" s="85" t="e">
        <f>IF(#REF!="","",CONCATENATE(VLOOKUP(#REF!,#REF!,1)," ",VLOOKUP(#REF!,#REF!,2)))</f>
        <v>#REF!</v>
      </c>
      <c r="C46" s="85" t="e">
        <f>IF(#REF!="","",CONCATENATE(VLOOKUP(#REF!,#REF!,3)))</f>
        <v>#REF!</v>
      </c>
      <c r="D46" s="85" t="e">
        <f>IF(#REF!="","",CONCATENATE(VLOOKUP(#REF!,#REF!,1)," ",VLOOKUP(#REF!,#REF!,2)))</f>
        <v>#REF!</v>
      </c>
      <c r="E46" s="85" t="e">
        <f>IF(#REF!="","",CONCATENATE(VLOOKUP(#REF!,#REF!,3)))</f>
        <v>#REF!</v>
      </c>
    </row>
    <row r="47" spans="1:5" ht="12.75">
      <c r="A47" s="89" t="e">
        <f>#REF!</f>
        <v>#REF!</v>
      </c>
      <c r="B47" s="85" t="e">
        <f>IF(#REF!="","",CONCATENATE(VLOOKUP(#REF!,#REF!,1)," ",VLOOKUP(#REF!,#REF!,2)))</f>
        <v>#REF!</v>
      </c>
      <c r="C47" s="85" t="e">
        <f>IF(#REF!="","",CONCATENATE(VLOOKUP(#REF!,#REF!,3)))</f>
        <v>#REF!</v>
      </c>
      <c r="D47" s="85" t="e">
        <f>IF(#REF!="","",CONCATENATE(VLOOKUP(#REF!,#REF!,1)," ",VLOOKUP(#REF!,#REF!,2)))</f>
        <v>#REF!</v>
      </c>
      <c r="E47" s="85" t="e">
        <f>IF(#REF!="","",CONCATENATE(VLOOKUP(#REF!,#REF!,3)))</f>
        <v>#REF!</v>
      </c>
    </row>
    <row r="48" spans="1:5" ht="12.75">
      <c r="A48" s="89" t="e">
        <f>#REF!</f>
        <v>#REF!</v>
      </c>
      <c r="B48" s="85" t="e">
        <f>IF(#REF!="","",CONCATENATE(VLOOKUP(#REF!,#REF!,1)," ",VLOOKUP(#REF!,#REF!,2)))</f>
        <v>#REF!</v>
      </c>
      <c r="C48" s="85" t="e">
        <f>IF(#REF!="","",CONCATENATE(VLOOKUP(#REF!,#REF!,3)))</f>
        <v>#REF!</v>
      </c>
      <c r="D48" s="85" t="e">
        <f>IF(#REF!="","",CONCATENATE(VLOOKUP(#REF!,#REF!,1)," ",VLOOKUP(#REF!,#REF!,2)))</f>
        <v>#REF!</v>
      </c>
      <c r="E48" s="85" t="e">
        <f>IF(#REF!="","",CONCATENATE(VLOOKUP(#REF!,#REF!,3)))</f>
        <v>#REF!</v>
      </c>
    </row>
    <row r="49" spans="1:5" ht="12.75">
      <c r="A49" s="89" t="e">
        <f>#REF!</f>
        <v>#REF!</v>
      </c>
      <c r="B49" s="85" t="e">
        <f>IF(#REF!="","",CONCATENATE(VLOOKUP(#REF!,#REF!,1)," ",VLOOKUP(#REF!,#REF!,2)))</f>
        <v>#REF!</v>
      </c>
      <c r="C49" s="85" t="e">
        <f>IF(#REF!="","",CONCATENATE(VLOOKUP(#REF!,#REF!,3)))</f>
        <v>#REF!</v>
      </c>
      <c r="D49" s="85" t="e">
        <f>IF(#REF!="","",CONCATENATE(VLOOKUP(#REF!,#REF!,1)," ",VLOOKUP(#REF!,#REF!,2)))</f>
        <v>#REF!</v>
      </c>
      <c r="E49" s="85" t="e">
        <f>IF(#REF!="","",CONCATENATE(VLOOKUP(#REF!,#REF!,3)))</f>
        <v>#REF!</v>
      </c>
    </row>
    <row r="50" spans="1:5" ht="12.75">
      <c r="A50" s="89" t="e">
        <f>#REF!</f>
        <v>#REF!</v>
      </c>
      <c r="B50" s="85" t="e">
        <f>IF(#REF!="","",CONCATENATE(VLOOKUP(#REF!,#REF!,1)," ",VLOOKUP(#REF!,#REF!,2)))</f>
        <v>#REF!</v>
      </c>
      <c r="C50" s="85" t="e">
        <f>IF(#REF!="","",CONCATENATE(VLOOKUP(#REF!,#REF!,3)))</f>
        <v>#REF!</v>
      </c>
      <c r="D50" s="85" t="e">
        <f>IF(#REF!="","",CONCATENATE(VLOOKUP(#REF!,#REF!,1)," ",VLOOKUP(#REF!,#REF!,2)))</f>
        <v>#REF!</v>
      </c>
      <c r="E50" s="85" t="e">
        <f>IF(#REF!="","",CONCATENATE(VLOOKUP(#REF!,#REF!,3)))</f>
        <v>#REF!</v>
      </c>
    </row>
    <row r="51" spans="1:5" ht="12.75">
      <c r="A51" s="89" t="e">
        <f>#REF!</f>
        <v>#REF!</v>
      </c>
      <c r="B51" s="85" t="e">
        <f>IF(#REF!="","",CONCATENATE(VLOOKUP(#REF!,#REF!,1)," ",VLOOKUP(#REF!,#REF!,2)))</f>
        <v>#REF!</v>
      </c>
      <c r="C51" s="85" t="e">
        <f>IF(#REF!="","",CONCATENATE(VLOOKUP(#REF!,#REF!,3)))</f>
        <v>#REF!</v>
      </c>
      <c r="D51" s="85" t="e">
        <f>IF(#REF!="","",CONCATENATE(VLOOKUP(#REF!,#REF!,1)," ",VLOOKUP(#REF!,#REF!,2)))</f>
        <v>#REF!</v>
      </c>
      <c r="E51" s="85" t="e">
        <f>IF(#REF!="","",CONCATENATE(VLOOKUP(#REF!,#REF!,3)))</f>
        <v>#REF!</v>
      </c>
    </row>
    <row r="52" spans="1:5" ht="12.75">
      <c r="A52" s="89" t="e">
        <f>#REF!</f>
        <v>#REF!</v>
      </c>
      <c r="B52" s="85" t="e">
        <f>IF(#REF!="","",CONCATENATE(VLOOKUP(#REF!,#REF!,1)," ",VLOOKUP(#REF!,#REF!,2)))</f>
        <v>#REF!</v>
      </c>
      <c r="C52" s="85" t="e">
        <f>IF(#REF!="","",CONCATENATE(VLOOKUP(#REF!,#REF!,3)))</f>
        <v>#REF!</v>
      </c>
      <c r="D52" s="85" t="e">
        <f>IF(#REF!="","",CONCATENATE(VLOOKUP(#REF!,#REF!,1)," ",VLOOKUP(#REF!,#REF!,2)))</f>
        <v>#REF!</v>
      </c>
      <c r="E52" s="85" t="e">
        <f>IF(#REF!="","",CONCATENATE(VLOOKUP(#REF!,#REF!,3)))</f>
        <v>#REF!</v>
      </c>
    </row>
    <row r="53" spans="1:5" ht="12.75">
      <c r="A53" s="89" t="e">
        <f>#REF!</f>
        <v>#REF!</v>
      </c>
      <c r="B53" s="85" t="e">
        <f>IF(#REF!="","",CONCATENATE(VLOOKUP(#REF!,#REF!,1)," ",VLOOKUP(#REF!,#REF!,2)))</f>
        <v>#REF!</v>
      </c>
      <c r="C53" s="85" t="e">
        <f>IF(#REF!="","",CONCATENATE(VLOOKUP(#REF!,#REF!,3)))</f>
        <v>#REF!</v>
      </c>
      <c r="D53" s="85" t="e">
        <f>IF(#REF!="","",CONCATENATE(VLOOKUP(#REF!,#REF!,1)," ",VLOOKUP(#REF!,#REF!,2)))</f>
        <v>#REF!</v>
      </c>
      <c r="E53" s="85" t="e">
        <f>IF(#REF!="","",CONCATENATE(VLOOKUP(#REF!,#REF!,3)))</f>
        <v>#REF!</v>
      </c>
    </row>
    <row r="54" spans="1:5" ht="12.75">
      <c r="A54" s="89" t="e">
        <f>#REF!</f>
        <v>#REF!</v>
      </c>
      <c r="B54" s="85" t="e">
        <f>IF(#REF!="","",CONCATENATE(VLOOKUP(#REF!,#REF!,1)," ",VLOOKUP(#REF!,#REF!,2)))</f>
        <v>#REF!</v>
      </c>
      <c r="C54" s="85" t="e">
        <f>IF(#REF!="","",CONCATENATE(VLOOKUP(#REF!,#REF!,3)))</f>
        <v>#REF!</v>
      </c>
      <c r="D54" s="85" t="e">
        <f>IF(#REF!="","",CONCATENATE(VLOOKUP(#REF!,#REF!,1)," ",VLOOKUP(#REF!,#REF!,2)))</f>
        <v>#REF!</v>
      </c>
      <c r="E54" s="85" t="e">
        <f>IF(#REF!="","",CONCATENATE(VLOOKUP(#REF!,#REF!,3)))</f>
        <v>#REF!</v>
      </c>
    </row>
    <row r="55" spans="1:5" ht="12.75">
      <c r="A55" s="89" t="e">
        <f>#REF!</f>
        <v>#REF!</v>
      </c>
      <c r="B55" s="85" t="e">
        <f>IF(#REF!="","",CONCATENATE(VLOOKUP(#REF!,#REF!,1)," ",VLOOKUP(#REF!,#REF!,2)))</f>
        <v>#REF!</v>
      </c>
      <c r="C55" s="85" t="e">
        <f>IF(#REF!="","",CONCATENATE(VLOOKUP(#REF!,#REF!,3)))</f>
        <v>#REF!</v>
      </c>
      <c r="D55" s="85" t="e">
        <f>IF(#REF!="","",CONCATENATE(VLOOKUP(#REF!,#REF!,1)," ",VLOOKUP(#REF!,#REF!,2)))</f>
        <v>#REF!</v>
      </c>
      <c r="E55" s="85" t="e">
        <f>IF(#REF!="","",CONCATENATE(VLOOKUP(#REF!,#REF!,3)))</f>
        <v>#REF!</v>
      </c>
    </row>
    <row r="56" spans="1:5" ht="12.75">
      <c r="A56" s="89" t="e">
        <f>#REF!</f>
        <v>#REF!</v>
      </c>
      <c r="B56" s="85" t="e">
        <f>IF(#REF!="","",CONCATENATE(VLOOKUP(#REF!,#REF!,1)," ",VLOOKUP(#REF!,#REF!,2)))</f>
        <v>#REF!</v>
      </c>
      <c r="C56" s="85" t="e">
        <f>IF(#REF!="","",CONCATENATE(VLOOKUP(#REF!,#REF!,3)))</f>
        <v>#REF!</v>
      </c>
      <c r="D56" s="85" t="e">
        <f>IF(#REF!="","",CONCATENATE(VLOOKUP(#REF!,#REF!,1)," ",VLOOKUP(#REF!,#REF!,2)))</f>
        <v>#REF!</v>
      </c>
      <c r="E56" s="85" t="e">
        <f>IF(#REF!="","",CONCATENATE(VLOOKUP(#REF!,#REF!,3)))</f>
        <v>#REF!</v>
      </c>
    </row>
    <row r="57" spans="1:5" ht="12.75">
      <c r="A57" s="89" t="e">
        <f>#REF!</f>
        <v>#REF!</v>
      </c>
      <c r="B57" s="85" t="e">
        <f>IF(#REF!="","",CONCATENATE(VLOOKUP(#REF!,#REF!,1)," ",VLOOKUP(#REF!,#REF!,2)))</f>
        <v>#REF!</v>
      </c>
      <c r="C57" s="85" t="e">
        <f>IF(#REF!="","",CONCATENATE(VLOOKUP(#REF!,#REF!,3)))</f>
        <v>#REF!</v>
      </c>
      <c r="D57" s="85" t="e">
        <f>IF(#REF!="","",CONCATENATE(VLOOKUP(#REF!,#REF!,1)," ",VLOOKUP(#REF!,#REF!,2)))</f>
        <v>#REF!</v>
      </c>
      <c r="E57" s="85" t="e">
        <f>IF(#REF!="","",CONCATENATE(VLOOKUP(#REF!,#REF!,3)))</f>
        <v>#REF!</v>
      </c>
    </row>
    <row r="58" spans="1:5" ht="12.75">
      <c r="A58" s="89" t="e">
        <f>#REF!</f>
        <v>#REF!</v>
      </c>
      <c r="B58" s="85" t="e">
        <f>IF(#REF!="","",CONCATENATE(VLOOKUP(#REF!,#REF!,1)," ",VLOOKUP(#REF!,#REF!,2)))</f>
        <v>#REF!</v>
      </c>
      <c r="C58" s="85" t="e">
        <f>IF(#REF!="","",CONCATENATE(VLOOKUP(#REF!,#REF!,3)))</f>
        <v>#REF!</v>
      </c>
      <c r="D58" s="85" t="e">
        <f>IF(#REF!="","",CONCATENATE(VLOOKUP(#REF!,#REF!,1)," ",VLOOKUP(#REF!,#REF!,2)))</f>
        <v>#REF!</v>
      </c>
      <c r="E58" s="85" t="e">
        <f>IF(#REF!="","",CONCATENATE(VLOOKUP(#REF!,#REF!,3)))</f>
        <v>#REF!</v>
      </c>
    </row>
    <row r="59" spans="1:5" ht="12.75">
      <c r="A59" s="89" t="e">
        <f>#REF!</f>
        <v>#REF!</v>
      </c>
      <c r="B59" s="85" t="e">
        <f>IF(#REF!="","",CONCATENATE(VLOOKUP(#REF!,#REF!,1)," ",VLOOKUP(#REF!,#REF!,2)))</f>
        <v>#REF!</v>
      </c>
      <c r="C59" s="85" t="e">
        <f>IF(#REF!="","",CONCATENATE(VLOOKUP(#REF!,#REF!,3)))</f>
        <v>#REF!</v>
      </c>
      <c r="D59" s="85" t="e">
        <f>IF(#REF!="","",CONCATENATE(VLOOKUP(#REF!,#REF!,1)," ",VLOOKUP(#REF!,#REF!,2)))</f>
        <v>#REF!</v>
      </c>
      <c r="E59" s="85" t="e">
        <f>IF(#REF!="","",CONCATENATE(VLOOKUP(#REF!,#REF!,3)))</f>
        <v>#REF!</v>
      </c>
    </row>
    <row r="60" spans="1:5" ht="12.75">
      <c r="A60" s="89" t="e">
        <f>#REF!</f>
        <v>#REF!</v>
      </c>
      <c r="B60" s="85" t="e">
        <f>IF(#REF!="","",CONCATENATE(VLOOKUP(#REF!,#REF!,1)," ",VLOOKUP(#REF!,#REF!,2)))</f>
        <v>#REF!</v>
      </c>
      <c r="C60" s="85" t="e">
        <f>IF(#REF!="","",CONCATENATE(VLOOKUP(#REF!,#REF!,3)))</f>
        <v>#REF!</v>
      </c>
      <c r="D60" s="85" t="e">
        <f>IF(#REF!="","",CONCATENATE(VLOOKUP(#REF!,#REF!,1)," ",VLOOKUP(#REF!,#REF!,2)))</f>
        <v>#REF!</v>
      </c>
      <c r="E60" s="85" t="e">
        <f>IF(#REF!="","",CONCATENATE(VLOOKUP(#REF!,#REF!,3)))</f>
        <v>#REF!</v>
      </c>
    </row>
    <row r="61" spans="1:5" ht="12.75">
      <c r="A61" s="89" t="e">
        <f>#REF!</f>
        <v>#REF!</v>
      </c>
      <c r="B61" s="85" t="e">
        <f>IF(#REF!="","",CONCATENATE(VLOOKUP(#REF!,#REF!,1)," ",VLOOKUP(#REF!,#REF!,2)))</f>
        <v>#REF!</v>
      </c>
      <c r="C61" s="85" t="e">
        <f>IF(#REF!="","",CONCATENATE(VLOOKUP(#REF!,#REF!,3)))</f>
        <v>#REF!</v>
      </c>
      <c r="D61" s="85" t="e">
        <f>IF(#REF!="","",CONCATENATE(VLOOKUP(#REF!,#REF!,1)," ",VLOOKUP(#REF!,#REF!,2)))</f>
        <v>#REF!</v>
      </c>
      <c r="E61" s="85" t="e">
        <f>IF(#REF!="","",CONCATENATE(VLOOKUP(#REF!,#REF!,3)))</f>
        <v>#REF!</v>
      </c>
    </row>
    <row r="62" spans="1:5" ht="12.75">
      <c r="A62" s="89" t="e">
        <f>#REF!</f>
        <v>#REF!</v>
      </c>
      <c r="B62" s="85" t="e">
        <f>IF(#REF!="","",CONCATENATE(VLOOKUP(#REF!,#REF!,1)," ",VLOOKUP(#REF!,#REF!,2)))</f>
        <v>#REF!</v>
      </c>
      <c r="C62" s="85" t="e">
        <f>IF(#REF!="","",CONCATENATE(VLOOKUP(#REF!,#REF!,3)))</f>
        <v>#REF!</v>
      </c>
      <c r="D62" s="85" t="e">
        <f>IF(#REF!="","",CONCATENATE(VLOOKUP(#REF!,#REF!,1)," ",VLOOKUP(#REF!,#REF!,2)))</f>
        <v>#REF!</v>
      </c>
      <c r="E62" s="85" t="e">
        <f>IF(#REF!="","",CONCATENATE(VLOOKUP(#REF!,#REF!,3)))</f>
        <v>#REF!</v>
      </c>
    </row>
    <row r="63" spans="1:5" ht="12.75">
      <c r="A63" s="89" t="e">
        <f>#REF!</f>
        <v>#REF!</v>
      </c>
      <c r="B63" s="85" t="e">
        <f>IF(#REF!="","",CONCATENATE(VLOOKUP(#REF!,#REF!,1)," ",VLOOKUP(#REF!,#REF!,2)))</f>
        <v>#REF!</v>
      </c>
      <c r="C63" s="85" t="e">
        <f>IF(#REF!="","",CONCATENATE(VLOOKUP(#REF!,#REF!,3)))</f>
        <v>#REF!</v>
      </c>
      <c r="D63" s="85" t="e">
        <f>IF(#REF!="","",CONCATENATE(VLOOKUP(#REF!,#REF!,1)," ",VLOOKUP(#REF!,#REF!,2)))</f>
        <v>#REF!</v>
      </c>
      <c r="E63" s="85" t="e">
        <f>IF(#REF!="","",CONCATENATE(VLOOKUP(#REF!,#REF!,3)))</f>
        <v>#REF!</v>
      </c>
    </row>
    <row r="64" spans="1:5" ht="12.75">
      <c r="A64" s="89" t="e">
        <f>#REF!</f>
        <v>#REF!</v>
      </c>
      <c r="B64" s="85" t="e">
        <f>IF(#REF!="","",CONCATENATE(VLOOKUP(#REF!,#REF!,1)," ",VLOOKUP(#REF!,#REF!,2)))</f>
        <v>#REF!</v>
      </c>
      <c r="C64" s="85" t="e">
        <f>IF(#REF!="","",CONCATENATE(VLOOKUP(#REF!,#REF!,3)))</f>
        <v>#REF!</v>
      </c>
      <c r="D64" s="85" t="e">
        <f>IF(#REF!="","",CONCATENATE(VLOOKUP(#REF!,#REF!,1)," ",VLOOKUP(#REF!,#REF!,2)))</f>
        <v>#REF!</v>
      </c>
      <c r="E64" s="85" t="e">
        <f>IF(#REF!="","",CONCATENATE(VLOOKUP(#REF!,#REF!,3)))</f>
        <v>#REF!</v>
      </c>
    </row>
    <row r="65" spans="1:5" ht="12.75">
      <c r="A65" s="85"/>
      <c r="B65" s="85" t="e">
        <f>IF(#REF!="","",CONCATENATE(VLOOKUP(#REF!,#REF!,1)," ",VLOOKUP(#REF!,#REF!,2)))</f>
        <v>#REF!</v>
      </c>
      <c r="C65" s="85" t="e">
        <f>IF(#REF!="","",CONCATENATE(VLOOKUP(#REF!,#REF!,3)))</f>
        <v>#REF!</v>
      </c>
      <c r="D65" s="85" t="e">
        <f>IF(#REF!="","",CONCATENATE(VLOOKUP(#REF!,#REF!,1)," ",VLOOKUP(#REF!,#REF!,2)))</f>
        <v>#REF!</v>
      </c>
      <c r="E65" s="85" t="e">
        <f>IF(#REF!="","",CONCATENATE(VLOOKUP(#REF!,#REF!,3)))</f>
        <v>#REF!</v>
      </c>
    </row>
    <row r="66" spans="1:5" ht="12.75">
      <c r="A66" s="85"/>
      <c r="B66" s="85" t="e">
        <f>IF(#REF!="","",CONCATENATE(VLOOKUP(#REF!,#REF!,1)," ",VLOOKUP(#REF!,#REF!,2)))</f>
        <v>#REF!</v>
      </c>
      <c r="C66" s="85" t="e">
        <f>IF(#REF!="","",CONCATENATE(VLOOKUP(#REF!,#REF!,3)))</f>
        <v>#REF!</v>
      </c>
      <c r="D66" s="85" t="e">
        <f>IF(#REF!="","",CONCATENATE(VLOOKUP(#REF!,#REF!,1)," ",VLOOKUP(#REF!,#REF!,2)))</f>
        <v>#REF!</v>
      </c>
      <c r="E66" s="85" t="e">
        <f>IF(#REF!="","",CONCATENATE(VLOOKUP(#REF!,#REF!,3)))</f>
        <v>#REF!</v>
      </c>
    </row>
    <row r="67" spans="1:5" ht="12.75">
      <c r="A67" s="89"/>
      <c r="B67" s="85" t="e">
        <f>IF(#REF!="","",CONCATENATE(VLOOKUP(#REF!,#REF!,1)," ",VLOOKUP(#REF!,#REF!,2)))</f>
        <v>#REF!</v>
      </c>
      <c r="C67" s="85" t="e">
        <f>IF(#REF!="","",CONCATENATE(VLOOKUP(#REF!,#REF!,3)))</f>
        <v>#REF!</v>
      </c>
      <c r="D67" s="85" t="e">
        <f>IF(#REF!="","",CONCATENATE(VLOOKUP(#REF!,#REF!,1)," ",VLOOKUP(#REF!,#REF!,2)))</f>
        <v>#REF!</v>
      </c>
      <c r="E67" s="85" t="e">
        <f>IF(#REF!="","",CONCATENATE(VLOOKUP(#REF!,#REF!,3)))</f>
        <v>#REF!</v>
      </c>
    </row>
    <row r="68" spans="1:5" ht="12.75">
      <c r="A68" s="85"/>
      <c r="B68" s="85" t="e">
        <f>IF(#REF!="","",CONCATENATE(VLOOKUP(#REF!,#REF!,1)," ",VLOOKUP(#REF!,#REF!,2)))</f>
        <v>#REF!</v>
      </c>
      <c r="C68" s="85" t="e">
        <f>IF(#REF!="","",CONCATENATE(VLOOKUP(#REF!,#REF!,3)))</f>
        <v>#REF!</v>
      </c>
      <c r="D68" s="85" t="e">
        <f>IF(#REF!="","",CONCATENATE(VLOOKUP(#REF!,#REF!,1)," ",VLOOKUP(#REF!,#REF!,2)))</f>
        <v>#REF!</v>
      </c>
      <c r="E68" s="85" t="e">
        <f>IF(#REF!="","",CONCATENATE(VLOOKUP(#REF!,#REF!,3)))</f>
        <v>#REF!</v>
      </c>
    </row>
    <row r="69" spans="1:5" ht="12.75">
      <c r="A69" s="89"/>
      <c r="B69" s="85" t="e">
        <f>IF(#REF!="","",CONCATENATE(VLOOKUP(#REF!,#REF!,1)," ",VLOOKUP(#REF!,#REF!,2)))</f>
        <v>#REF!</v>
      </c>
      <c r="C69" s="85" t="e">
        <f>IF(#REF!="","",CONCATENATE(VLOOKUP(#REF!,#REF!,3)))</f>
        <v>#REF!</v>
      </c>
      <c r="D69" s="85" t="e">
        <f>IF(#REF!="","",CONCATENATE(VLOOKUP(#REF!,#REF!,1)," ",VLOOKUP(#REF!,#REF!,2)))</f>
        <v>#REF!</v>
      </c>
      <c r="E69" s="85" t="e">
        <f>IF(#REF!="","",CONCATENATE(VLOOKUP(#REF!,#REF!,3)))</f>
        <v>#REF!</v>
      </c>
    </row>
    <row r="70" spans="1:5" ht="12.75">
      <c r="A70" s="89" t="e">
        <f>#REF!</f>
        <v>#REF!</v>
      </c>
      <c r="B70" s="85" t="e">
        <f>IF(#REF!="","",CONCATENATE(VLOOKUP(#REF!,#REF!,1)," ",VLOOKUP(#REF!,#REF!,2)))</f>
        <v>#REF!</v>
      </c>
      <c r="C70" s="85" t="e">
        <f>IF(#REF!="","",CONCATENATE(VLOOKUP(#REF!,#REF!,3)))</f>
        <v>#REF!</v>
      </c>
      <c r="D70" s="85" t="e">
        <f>IF(#REF!="","",CONCATENATE(VLOOKUP(#REF!,#REF!,1)," ",VLOOKUP(#REF!,#REF!,2)))</f>
        <v>#REF!</v>
      </c>
      <c r="E70" s="85" t="e">
        <f>IF(#REF!="","",CONCATENATE(VLOOKUP(#REF!,#REF!,3)))</f>
        <v>#REF!</v>
      </c>
    </row>
    <row r="71" spans="1:5" ht="12.75">
      <c r="A71" s="89" t="e">
        <f>#REF!</f>
        <v>#REF!</v>
      </c>
      <c r="B71" s="85" t="e">
        <f>IF(#REF!="","",CONCATENATE(VLOOKUP(#REF!,#REF!,1)," ",VLOOKUP(#REF!,#REF!,2)))</f>
        <v>#REF!</v>
      </c>
      <c r="C71" s="85" t="e">
        <f>IF(#REF!="","",CONCATENATE(VLOOKUP(#REF!,#REF!,3)))</f>
        <v>#REF!</v>
      </c>
      <c r="D71" s="85" t="e">
        <f>IF(#REF!="","",CONCATENATE(VLOOKUP(#REF!,#REF!,1)," ",VLOOKUP(#REF!,#REF!,2)))</f>
        <v>#REF!</v>
      </c>
      <c r="E71" s="85" t="e">
        <f>IF(#REF!="","",CONCATENATE(VLOOKUP(#REF!,#REF!,3)))</f>
        <v>#REF!</v>
      </c>
    </row>
    <row r="72" spans="1:5" ht="12.75">
      <c r="A72" s="89" t="e">
        <f>#REF!</f>
        <v>#REF!</v>
      </c>
      <c r="B72" s="85" t="e">
        <f>IF(#REF!="","",CONCATENATE(VLOOKUP(#REF!,#REF!,1)," ",VLOOKUP(#REF!,#REF!,2)))</f>
        <v>#REF!</v>
      </c>
      <c r="C72" s="85" t="e">
        <f>IF(#REF!="","",CONCATENATE(VLOOKUP(#REF!,#REF!,3)))</f>
        <v>#REF!</v>
      </c>
      <c r="D72" s="85" t="e">
        <f>IF(#REF!="","",CONCATENATE(VLOOKUP(#REF!,#REF!,1)," ",VLOOKUP(#REF!,#REF!,2)))</f>
        <v>#REF!</v>
      </c>
      <c r="E72" s="85" t="e">
        <f>IF(#REF!="","",CONCATENATE(VLOOKUP(#REF!,#REF!,3)))</f>
        <v>#REF!</v>
      </c>
    </row>
    <row r="73" spans="1:5" ht="12.75">
      <c r="A73" s="89" t="e">
        <f>#REF!</f>
        <v>#REF!</v>
      </c>
      <c r="B73" s="85" t="e">
        <f>IF(#REF!="","",CONCATENATE(VLOOKUP(#REF!,#REF!,1)," ",VLOOKUP(#REF!,#REF!,2)))</f>
        <v>#REF!</v>
      </c>
      <c r="C73" s="85" t="e">
        <f>IF(#REF!="","",CONCATENATE(VLOOKUP(#REF!,#REF!,3)))</f>
        <v>#REF!</v>
      </c>
      <c r="D73" s="85" t="e">
        <f>IF(#REF!="","",CONCATENATE(VLOOKUP(#REF!,#REF!,1)," ",VLOOKUP(#REF!,#REF!,2)))</f>
        <v>#REF!</v>
      </c>
      <c r="E73" s="85" t="e">
        <f>IF(#REF!="","",CONCATENATE(VLOOKUP(#REF!,#REF!,3)))</f>
        <v>#REF!</v>
      </c>
    </row>
    <row r="74" spans="1:5" ht="12.75">
      <c r="A74" s="89" t="e">
        <f>#REF!</f>
        <v>#REF!</v>
      </c>
      <c r="B74" s="85" t="e">
        <f>IF(#REF!="","",CONCATENATE(VLOOKUP(#REF!,#REF!,1)," ",VLOOKUP(#REF!,#REF!,2)))</f>
        <v>#REF!</v>
      </c>
      <c r="C74" s="85" t="e">
        <f>IF(#REF!="","",CONCATENATE(VLOOKUP(#REF!,#REF!,3)))</f>
        <v>#REF!</v>
      </c>
      <c r="D74" s="85" t="e">
        <f>IF(#REF!="","",CONCATENATE(VLOOKUP(#REF!,#REF!,1)," ",VLOOKUP(#REF!,#REF!,2)))</f>
        <v>#REF!</v>
      </c>
      <c r="E74" s="85" t="e">
        <f>IF(#REF!="","",CONCATENATE(VLOOKUP(#REF!,#REF!,3)))</f>
        <v>#REF!</v>
      </c>
    </row>
    <row r="75" spans="1:5" ht="12.75">
      <c r="A75" s="89" t="e">
        <f>#REF!</f>
        <v>#REF!</v>
      </c>
      <c r="B75" s="85" t="e">
        <f>IF(#REF!="","",CONCATENATE(VLOOKUP(#REF!,#REF!,1)," ",VLOOKUP(#REF!,#REF!,2)))</f>
        <v>#REF!</v>
      </c>
      <c r="C75" s="85" t="e">
        <f>IF(#REF!="","",CONCATENATE(VLOOKUP(#REF!,#REF!,3)))</f>
        <v>#REF!</v>
      </c>
      <c r="D75" s="85" t="e">
        <f>IF(#REF!="","",CONCATENATE(VLOOKUP(#REF!,#REF!,1)," ",VLOOKUP(#REF!,#REF!,2)))</f>
        <v>#REF!</v>
      </c>
      <c r="E75" s="85" t="e">
        <f>IF(#REF!="","",CONCATENATE(VLOOKUP(#REF!,#REF!,3)))</f>
        <v>#REF!</v>
      </c>
    </row>
    <row r="76" spans="1:5" ht="12.75">
      <c r="A76" s="89" t="e">
        <f>#REF!</f>
        <v>#REF!</v>
      </c>
      <c r="B76" s="85" t="e">
        <f>IF(#REF!="","",CONCATENATE(VLOOKUP(#REF!,#REF!,1)," ",VLOOKUP(#REF!,#REF!,2)))</f>
        <v>#REF!</v>
      </c>
      <c r="C76" s="85" t="e">
        <f>IF(#REF!="","",CONCATENATE(VLOOKUP(#REF!,#REF!,3)))</f>
        <v>#REF!</v>
      </c>
      <c r="D76" s="85" t="e">
        <f>IF(#REF!="","",CONCATENATE(VLOOKUP(#REF!,#REF!,1)," ",VLOOKUP(#REF!,#REF!,2)))</f>
        <v>#REF!</v>
      </c>
      <c r="E76" s="85" t="e">
        <f>IF(#REF!="","",CONCATENATE(VLOOKUP(#REF!,#REF!,3)))</f>
        <v>#REF!</v>
      </c>
    </row>
    <row r="77" spans="1:5" ht="12.75">
      <c r="A77" s="89" t="e">
        <f>#REF!</f>
        <v>#REF!</v>
      </c>
      <c r="B77" s="85" t="e">
        <f>IF(#REF!="","",CONCATENATE(VLOOKUP(#REF!,#REF!,1)," ",VLOOKUP(#REF!,#REF!,2)))</f>
        <v>#REF!</v>
      </c>
      <c r="C77" s="85" t="e">
        <f>IF(#REF!="","",CONCATENATE(VLOOKUP(#REF!,#REF!,3)))</f>
        <v>#REF!</v>
      </c>
      <c r="D77" s="85" t="e">
        <f>IF(#REF!="","",CONCATENATE(VLOOKUP(#REF!,#REF!,1)," ",VLOOKUP(#REF!,#REF!,2)))</f>
        <v>#REF!</v>
      </c>
      <c r="E77" s="85" t="e">
        <f>IF(#REF!="","",CONCATENATE(VLOOKUP(#REF!,#REF!,3)))</f>
        <v>#REF!</v>
      </c>
    </row>
    <row r="78" spans="1:5" ht="12.75">
      <c r="A78" s="85"/>
      <c r="B78" s="85" t="e">
        <f>IF(#REF!="","",CONCATENATE(VLOOKUP(#REF!,#REF!,1)," ",VLOOKUP(#REF!,#REF!,2)))</f>
        <v>#REF!</v>
      </c>
      <c r="C78" s="85" t="e">
        <f>IF(#REF!="","",CONCATENATE(VLOOKUP(#REF!,#REF!,3)))</f>
        <v>#REF!</v>
      </c>
      <c r="D78" s="85" t="e">
        <f>IF(#REF!="","",CONCATENATE(VLOOKUP(#REF!,#REF!,1)," ",VLOOKUP(#REF!,#REF!,2)))</f>
        <v>#REF!</v>
      </c>
      <c r="E78" s="85" t="e">
        <f>IF(#REF!="","",CONCATENATE(VLOOKUP(#REF!,#REF!,3)))</f>
        <v>#REF!</v>
      </c>
    </row>
    <row r="79" spans="1:5" ht="12.75">
      <c r="A79" s="85"/>
      <c r="B79" s="85" t="e">
        <f>IF(#REF!="","",CONCATENATE(VLOOKUP(#REF!,#REF!,1)," ",VLOOKUP(#REF!,#REF!,2)))</f>
        <v>#REF!</v>
      </c>
      <c r="C79" s="85" t="e">
        <f>IF(#REF!="","",CONCATENATE(VLOOKUP(#REF!,#REF!,3)))</f>
        <v>#REF!</v>
      </c>
      <c r="D79" s="85" t="e">
        <f>IF(#REF!="","",CONCATENATE(VLOOKUP(#REF!,#REF!,1)," ",VLOOKUP(#REF!,#REF!,2)))</f>
        <v>#REF!</v>
      </c>
      <c r="E79" s="85" t="e">
        <f>IF(#REF!="","",CONCATENATE(VLOOKUP(#REF!,#REF!,3)))</f>
        <v>#REF!</v>
      </c>
    </row>
    <row r="80" spans="1:5" ht="12.75">
      <c r="A80" s="85"/>
      <c r="B80" s="85" t="e">
        <f>IF(#REF!="","",CONCATENATE(VLOOKUP(#REF!,#REF!,1)," ",VLOOKUP(#REF!,#REF!,2)))</f>
        <v>#REF!</v>
      </c>
      <c r="C80" s="85" t="e">
        <f>IF(#REF!="","",CONCATENATE(VLOOKUP(#REF!,#REF!,3)))</f>
        <v>#REF!</v>
      </c>
      <c r="D80" s="85" t="e">
        <f>IF(#REF!="","",CONCATENATE(VLOOKUP(#REF!,#REF!,1)," ",VLOOKUP(#REF!,#REF!,2)))</f>
        <v>#REF!</v>
      </c>
      <c r="E80" s="85" t="e">
        <f>IF(#REF!="","",CONCATENATE(VLOOKUP(#REF!,#REF!,3)))</f>
        <v>#REF!</v>
      </c>
    </row>
  </sheetData>
  <sheetProtection formatCells="0" formatColumns="0" formatRows="0" insertColumns="0" insertRows="0" deleteRows="0" sort="0" autoFilter="0"/>
  <printOptions/>
  <pageMargins left="0.7" right="0.7" top="0.787401575" bottom="0.7874015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13"/>
  <dimension ref="A1:E80"/>
  <sheetViews>
    <sheetView zoomScalePageLayoutView="0" workbookViewId="0" topLeftCell="A1">
      <selection activeCell="A58" sqref="A58"/>
    </sheetView>
  </sheetViews>
  <sheetFormatPr defaultColWidth="9.00390625" defaultRowHeight="12.75"/>
  <cols>
    <col min="1" max="1" width="6.875" style="0" customWidth="1"/>
    <col min="2" max="2" width="20.25390625" style="0" customWidth="1"/>
    <col min="3" max="3" width="18.00390625" style="0" customWidth="1"/>
    <col min="4" max="4" width="22.625" style="0" customWidth="1"/>
    <col min="5" max="5" width="15.00390625" style="0" customWidth="1"/>
  </cols>
  <sheetData>
    <row r="1" spans="1:5" ht="12.75">
      <c r="A1" s="89" t="e">
        <f>#REF!</f>
        <v>#REF!</v>
      </c>
      <c r="B1" s="85" t="e">
        <f>IF(#REF!="","",CONCATENATE(VLOOKUP(#REF!,#REF!,1)," ",VLOOKUP(#REF!,#REF!,2)))</f>
        <v>#REF!</v>
      </c>
      <c r="C1" s="85" t="e">
        <f>IF(#REF!="","",CONCATENATE(VLOOKUP(#REF!,#REF!,3)))</f>
        <v>#REF!</v>
      </c>
      <c r="D1" s="85" t="e">
        <f>IF(#REF!="","",CONCATENATE(VLOOKUP(#REF!,#REF!,1)," ",VLOOKUP(#REF!,#REF!,2)))</f>
        <v>#REF!</v>
      </c>
      <c r="E1" s="85" t="e">
        <f>IF(#REF!="","",CONCATENATE(VLOOKUP(#REF!,#REF!,3)))</f>
        <v>#REF!</v>
      </c>
    </row>
    <row r="2" spans="1:5" ht="12.75">
      <c r="A2" s="89" t="e">
        <f>#REF!</f>
        <v>#REF!</v>
      </c>
      <c r="B2" s="85" t="e">
        <f>IF(#REF!="","",CONCATENATE(VLOOKUP(#REF!,#REF!,1)," ",VLOOKUP(#REF!,#REF!,2)))</f>
        <v>#REF!</v>
      </c>
      <c r="C2" s="85" t="e">
        <f>IF(#REF!="","",CONCATENATE(VLOOKUP(#REF!,#REF!,3)))</f>
        <v>#REF!</v>
      </c>
      <c r="D2" s="85" t="e">
        <f>IF(#REF!="","",CONCATENATE(VLOOKUP(#REF!,#REF!,1)," ",VLOOKUP(#REF!,#REF!,2)))</f>
        <v>#REF!</v>
      </c>
      <c r="E2" s="85" t="e">
        <f>IF(#REF!="","",CONCATENATE(VLOOKUP(#REF!,#REF!,3)))</f>
        <v>#REF!</v>
      </c>
    </row>
    <row r="3" spans="1:5" ht="12.75">
      <c r="A3" s="89" t="e">
        <f>#REF!</f>
        <v>#REF!</v>
      </c>
      <c r="B3" s="85" t="e">
        <f>IF(#REF!="","",CONCATENATE(VLOOKUP(#REF!,#REF!,1)," ",VLOOKUP(#REF!,#REF!,2)))</f>
        <v>#REF!</v>
      </c>
      <c r="C3" s="85" t="e">
        <f>IF(#REF!="","",CONCATENATE(VLOOKUP(#REF!,#REF!,3)))</f>
        <v>#REF!</v>
      </c>
      <c r="D3" s="85" t="e">
        <f>IF(#REF!="","",CONCATENATE(VLOOKUP(#REF!,#REF!,1)," ",VLOOKUP(#REF!,#REF!,2)))</f>
        <v>#REF!</v>
      </c>
      <c r="E3" s="85" t="e">
        <f>IF(#REF!="","",CONCATENATE(VLOOKUP(#REF!,#REF!,3)))</f>
        <v>#REF!</v>
      </c>
    </row>
    <row r="4" spans="1:5" ht="12.75">
      <c r="A4" s="89" t="e">
        <f>#REF!</f>
        <v>#REF!</v>
      </c>
      <c r="B4" s="85" t="e">
        <f>IF(#REF!="","",CONCATENATE(VLOOKUP(#REF!,#REF!,1)," ",VLOOKUP(#REF!,#REF!,2)))</f>
        <v>#REF!</v>
      </c>
      <c r="C4" s="85" t="e">
        <f>IF(#REF!="","",CONCATENATE(VLOOKUP(#REF!,#REF!,3)))</f>
        <v>#REF!</v>
      </c>
      <c r="D4" s="85" t="e">
        <f>IF(#REF!="","",CONCATENATE(VLOOKUP(#REF!,#REF!,1)," ",VLOOKUP(#REF!,#REF!,2)))</f>
        <v>#REF!</v>
      </c>
      <c r="E4" s="85" t="e">
        <f>IF(#REF!="","",CONCATENATE(VLOOKUP(#REF!,#REF!,3)))</f>
        <v>#REF!</v>
      </c>
    </row>
    <row r="5" spans="1:5" ht="12.75">
      <c r="A5" s="89" t="e">
        <f>#REF!</f>
        <v>#REF!</v>
      </c>
      <c r="B5" s="85" t="e">
        <f>IF(#REF!="","",CONCATENATE(VLOOKUP(#REF!,#REF!,1)," ",VLOOKUP(#REF!,#REF!,2)))</f>
        <v>#REF!</v>
      </c>
      <c r="C5" s="85" t="e">
        <f>IF(#REF!="","",CONCATENATE(VLOOKUP(#REF!,#REF!,3)))</f>
        <v>#REF!</v>
      </c>
      <c r="D5" s="85" t="e">
        <f>IF(#REF!="","",CONCATENATE(VLOOKUP(#REF!,#REF!,1)," ",VLOOKUP(#REF!,#REF!,2)))</f>
        <v>#REF!</v>
      </c>
      <c r="E5" s="85" t="e">
        <f>IF(#REF!="","",CONCATENATE(VLOOKUP(#REF!,#REF!,3)))</f>
        <v>#REF!</v>
      </c>
    </row>
    <row r="6" spans="1:5" ht="12.75">
      <c r="A6" s="89" t="e">
        <f>#REF!</f>
        <v>#REF!</v>
      </c>
      <c r="B6" s="85" t="e">
        <f>IF(#REF!="","",CONCATENATE(VLOOKUP(#REF!,#REF!,1)," ",VLOOKUP(#REF!,#REF!,2)))</f>
        <v>#REF!</v>
      </c>
      <c r="C6" s="85" t="e">
        <f>IF(#REF!="","",CONCATENATE(VLOOKUP(#REF!,#REF!,3)))</f>
        <v>#REF!</v>
      </c>
      <c r="D6" s="85" t="e">
        <f>IF(#REF!="","",CONCATENATE(VLOOKUP(#REF!,#REF!,1)," ",VLOOKUP(#REF!,#REF!,2)))</f>
        <v>#REF!</v>
      </c>
      <c r="E6" s="85" t="e">
        <f>IF(#REF!="","",CONCATENATE(VLOOKUP(#REF!,#REF!,3)))</f>
        <v>#REF!</v>
      </c>
    </row>
    <row r="7" spans="1:5" ht="12.75">
      <c r="A7" s="89" t="e">
        <f>#REF!</f>
        <v>#REF!</v>
      </c>
      <c r="B7" s="85" t="e">
        <f>IF(#REF!="","",CONCATENATE(VLOOKUP(#REF!,#REF!,1)," ",VLOOKUP(#REF!,#REF!,2)))</f>
        <v>#REF!</v>
      </c>
      <c r="C7" s="85" t="e">
        <f>IF(#REF!="","",CONCATENATE(VLOOKUP(#REF!,#REF!,3)))</f>
        <v>#REF!</v>
      </c>
      <c r="D7" s="85" t="e">
        <f>IF(#REF!="","",CONCATENATE(VLOOKUP(#REF!,#REF!,1)," ",VLOOKUP(#REF!,#REF!,2)))</f>
        <v>#REF!</v>
      </c>
      <c r="E7" s="85" t="e">
        <f>IF(#REF!="","",CONCATENATE(VLOOKUP(#REF!,#REF!,3)))</f>
        <v>#REF!</v>
      </c>
    </row>
    <row r="8" spans="1:5" ht="12.75">
      <c r="A8" s="89" t="e">
        <f>#REF!</f>
        <v>#REF!</v>
      </c>
      <c r="B8" s="85" t="e">
        <f>IF(#REF!="","",CONCATENATE(VLOOKUP(#REF!,#REF!,1)," ",VLOOKUP(#REF!,#REF!,2)))</f>
        <v>#REF!</v>
      </c>
      <c r="C8" s="85" t="e">
        <f>IF(#REF!="","",CONCATENATE(VLOOKUP(#REF!,#REF!,3)))</f>
        <v>#REF!</v>
      </c>
      <c r="D8" s="85" t="e">
        <f>IF(#REF!="","",CONCATENATE(VLOOKUP(#REF!,#REF!,1)," ",VLOOKUP(#REF!,#REF!,2)))</f>
        <v>#REF!</v>
      </c>
      <c r="E8" s="85" t="e">
        <f>IF(#REF!="","",CONCATENATE(VLOOKUP(#REF!,#REF!,3)))</f>
        <v>#REF!</v>
      </c>
    </row>
    <row r="9" spans="1:5" ht="12.75">
      <c r="A9" s="89" t="e">
        <f>#REF!</f>
        <v>#REF!</v>
      </c>
      <c r="B9" s="85" t="e">
        <f>IF(#REF!="","",CONCATENATE(VLOOKUP(#REF!,#REF!,1)," ",VLOOKUP(#REF!,#REF!,2)))</f>
        <v>#REF!</v>
      </c>
      <c r="C9" s="85" t="e">
        <f>IF(#REF!="","",CONCATENATE(VLOOKUP(#REF!,#REF!,3)))</f>
        <v>#REF!</v>
      </c>
      <c r="D9" s="85" t="e">
        <f>IF(#REF!="","",CONCATENATE(VLOOKUP(#REF!,#REF!,1)," ",VLOOKUP(#REF!,#REF!,2)))</f>
        <v>#REF!</v>
      </c>
      <c r="E9" s="85" t="e">
        <f>IF(#REF!="","",CONCATENATE(VLOOKUP(#REF!,#REF!,3)))</f>
        <v>#REF!</v>
      </c>
    </row>
    <row r="10" spans="1:5" ht="12.75">
      <c r="A10" s="89" t="e">
        <f>#REF!</f>
        <v>#REF!</v>
      </c>
      <c r="B10" s="85" t="e">
        <f>IF(#REF!="","",CONCATENATE(VLOOKUP(#REF!,#REF!,1)," ",VLOOKUP(#REF!,#REF!,2)))</f>
        <v>#REF!</v>
      </c>
      <c r="C10" s="85" t="e">
        <f>IF(#REF!="","",CONCATENATE(VLOOKUP(#REF!,#REF!,3)))</f>
        <v>#REF!</v>
      </c>
      <c r="D10" s="85" t="e">
        <f>IF(#REF!="","",CONCATENATE(VLOOKUP(#REF!,#REF!,1)," ",VLOOKUP(#REF!,#REF!,2)))</f>
        <v>#REF!</v>
      </c>
      <c r="E10" s="85" t="e">
        <f>IF(#REF!="","",CONCATENATE(VLOOKUP(#REF!,#REF!,3)))</f>
        <v>#REF!</v>
      </c>
    </row>
    <row r="11" spans="1:5" ht="12.75">
      <c r="A11" s="89" t="e">
        <f>#REF!</f>
        <v>#REF!</v>
      </c>
      <c r="B11" s="85" t="e">
        <f>IF(#REF!="","",CONCATENATE(VLOOKUP(#REF!,#REF!,1)," ",VLOOKUP(#REF!,#REF!,2)))</f>
        <v>#REF!</v>
      </c>
      <c r="C11" s="85" t="e">
        <f>IF(#REF!="","",CONCATENATE(VLOOKUP(#REF!,#REF!,3)))</f>
        <v>#REF!</v>
      </c>
      <c r="D11" s="85" t="e">
        <f>IF(#REF!="","",CONCATENATE(VLOOKUP(#REF!,#REF!,1)," ",VLOOKUP(#REF!,#REF!,2)))</f>
        <v>#REF!</v>
      </c>
      <c r="E11" s="85" t="e">
        <f>IF(#REF!="","",CONCATENATE(VLOOKUP(#REF!,#REF!,3)))</f>
        <v>#REF!</v>
      </c>
    </row>
    <row r="12" spans="1:5" ht="12.75">
      <c r="A12" s="89" t="e">
        <f>#REF!</f>
        <v>#REF!</v>
      </c>
      <c r="B12" s="85" t="e">
        <f>IF(#REF!="","",CONCATENATE(VLOOKUP(#REF!,#REF!,1)," ",VLOOKUP(#REF!,#REF!,2)))</f>
        <v>#REF!</v>
      </c>
      <c r="C12" s="85" t="e">
        <f>IF(#REF!="","",CONCATENATE(VLOOKUP(#REF!,#REF!,3)))</f>
        <v>#REF!</v>
      </c>
      <c r="D12" s="85" t="e">
        <f>IF(#REF!="","",CONCATENATE(VLOOKUP(#REF!,#REF!,1)," ",VLOOKUP(#REF!,#REF!,2)))</f>
        <v>#REF!</v>
      </c>
      <c r="E12" s="85" t="e">
        <f>IF(#REF!="","",CONCATENATE(VLOOKUP(#REF!,#REF!,3)))</f>
        <v>#REF!</v>
      </c>
    </row>
    <row r="13" spans="1:5" ht="12.75">
      <c r="A13" s="89" t="e">
        <f>#REF!</f>
        <v>#REF!</v>
      </c>
      <c r="B13" s="85" t="e">
        <f>IF(#REF!="","",CONCATENATE(VLOOKUP(#REF!,#REF!,1)," ",VLOOKUP(#REF!,#REF!,2)))</f>
        <v>#REF!</v>
      </c>
      <c r="C13" s="85" t="e">
        <f>IF(#REF!="","",CONCATENATE(VLOOKUP(#REF!,#REF!,3)))</f>
        <v>#REF!</v>
      </c>
      <c r="D13" s="85" t="e">
        <f>IF(#REF!="","",CONCATENATE(VLOOKUP(#REF!,#REF!,1)," ",VLOOKUP(#REF!,#REF!,2)))</f>
        <v>#REF!</v>
      </c>
      <c r="E13" s="85" t="e">
        <f>IF(#REF!="","",CONCATENATE(VLOOKUP(#REF!,#REF!,3)))</f>
        <v>#REF!</v>
      </c>
    </row>
    <row r="14" spans="1:5" ht="12.75">
      <c r="A14" s="89" t="e">
        <f>#REF!</f>
        <v>#REF!</v>
      </c>
      <c r="B14" s="85" t="e">
        <f>IF(#REF!="","",CONCATENATE(VLOOKUP(#REF!,#REF!,1)," ",VLOOKUP(#REF!,#REF!,2)))</f>
        <v>#REF!</v>
      </c>
      <c r="C14" s="85" t="e">
        <f>IF(#REF!="","",CONCATENATE(VLOOKUP(#REF!,#REF!,3)))</f>
        <v>#REF!</v>
      </c>
      <c r="D14" s="85" t="e">
        <f>IF(#REF!="","",CONCATENATE(VLOOKUP(#REF!,#REF!,1)," ",VLOOKUP(#REF!,#REF!,2)))</f>
        <v>#REF!</v>
      </c>
      <c r="E14" s="85" t="e">
        <f>IF(#REF!="","",CONCATENATE(VLOOKUP(#REF!,#REF!,3)))</f>
        <v>#REF!</v>
      </c>
    </row>
    <row r="15" spans="1:5" ht="12.75">
      <c r="A15" s="89" t="e">
        <f>#REF!</f>
        <v>#REF!</v>
      </c>
      <c r="B15" s="85" t="e">
        <f>IF(#REF!="","",CONCATENATE(VLOOKUP(#REF!,#REF!,1)," ",VLOOKUP(#REF!,#REF!,2)))</f>
        <v>#REF!</v>
      </c>
      <c r="C15" s="85" t="e">
        <f>IF(#REF!="","",CONCATENATE(VLOOKUP(#REF!,#REF!,3)))</f>
        <v>#REF!</v>
      </c>
      <c r="D15" s="85" t="e">
        <f>IF(#REF!="","",CONCATENATE(VLOOKUP(#REF!,#REF!,1)," ",VLOOKUP(#REF!,#REF!,2)))</f>
        <v>#REF!</v>
      </c>
      <c r="E15" s="85" t="e">
        <f>IF(#REF!="","",CONCATENATE(VLOOKUP(#REF!,#REF!,3)))</f>
        <v>#REF!</v>
      </c>
    </row>
    <row r="16" spans="1:5" ht="12.75">
      <c r="A16" s="89" t="e">
        <f>#REF!</f>
        <v>#REF!</v>
      </c>
      <c r="B16" s="85" t="e">
        <f>IF(#REF!="","",CONCATENATE(VLOOKUP(#REF!,#REF!,1)," ",VLOOKUP(#REF!,#REF!,2)))</f>
        <v>#REF!</v>
      </c>
      <c r="C16" s="85" t="e">
        <f>IF(#REF!="","",CONCATENATE(VLOOKUP(#REF!,#REF!,3)))</f>
        <v>#REF!</v>
      </c>
      <c r="D16" s="85" t="e">
        <f>IF(#REF!="","",CONCATENATE(VLOOKUP(#REF!,#REF!,1)," ",VLOOKUP(#REF!,#REF!,2)))</f>
        <v>#REF!</v>
      </c>
      <c r="E16" s="85" t="e">
        <f>IF(#REF!="","",CONCATENATE(VLOOKUP(#REF!,#REF!,3)))</f>
        <v>#REF!</v>
      </c>
    </row>
    <row r="17" spans="1:5" ht="12.75">
      <c r="A17" s="89" t="e">
        <f>#REF!</f>
        <v>#REF!</v>
      </c>
      <c r="B17" s="85" t="e">
        <f>IF(#REF!="","",CONCATENATE(VLOOKUP(#REF!,#REF!,1)," ",VLOOKUP(#REF!,#REF!,2)))</f>
        <v>#REF!</v>
      </c>
      <c r="C17" s="85" t="e">
        <f>IF(#REF!="","",CONCATENATE(VLOOKUP(#REF!,#REF!,3)))</f>
        <v>#REF!</v>
      </c>
      <c r="D17" s="85" t="e">
        <f>IF(#REF!="","",CONCATENATE(VLOOKUP(#REF!,#REF!,1)," ",VLOOKUP(#REF!,#REF!,2)))</f>
        <v>#REF!</v>
      </c>
      <c r="E17" s="85" t="e">
        <f>IF(#REF!="","",CONCATENATE(VLOOKUP(#REF!,#REF!,3)))</f>
        <v>#REF!</v>
      </c>
    </row>
    <row r="18" spans="1:5" ht="12.75">
      <c r="A18" s="89" t="e">
        <f>#REF!</f>
        <v>#REF!</v>
      </c>
      <c r="B18" s="85" t="e">
        <f>IF(#REF!="","",CONCATENATE(VLOOKUP(#REF!,#REF!,1)," ",VLOOKUP(#REF!,#REF!,2)))</f>
        <v>#REF!</v>
      </c>
      <c r="C18" s="85" t="e">
        <f>IF(#REF!="","",CONCATENATE(VLOOKUP(#REF!,#REF!,3)))</f>
        <v>#REF!</v>
      </c>
      <c r="D18" s="85" t="e">
        <f>IF(#REF!="","",CONCATENATE(VLOOKUP(#REF!,#REF!,1)," ",VLOOKUP(#REF!,#REF!,2)))</f>
        <v>#REF!</v>
      </c>
      <c r="E18" s="85" t="e">
        <f>IF(#REF!="","",CONCATENATE(VLOOKUP(#REF!,#REF!,3)))</f>
        <v>#REF!</v>
      </c>
    </row>
    <row r="19" spans="1:5" ht="12.75">
      <c r="A19" s="89" t="e">
        <f>#REF!</f>
        <v>#REF!</v>
      </c>
      <c r="B19" s="85" t="e">
        <f>IF(#REF!="","",CONCATENATE(VLOOKUP(#REF!,#REF!,1)," ",VLOOKUP(#REF!,#REF!,2)))</f>
        <v>#REF!</v>
      </c>
      <c r="C19" s="85" t="e">
        <f>IF(#REF!="","",CONCATENATE(VLOOKUP(#REF!,#REF!,3)))</f>
        <v>#REF!</v>
      </c>
      <c r="D19" s="85" t="e">
        <f>IF(#REF!="","",CONCATENATE(VLOOKUP(#REF!,#REF!,1)," ",VLOOKUP(#REF!,#REF!,2)))</f>
        <v>#REF!</v>
      </c>
      <c r="E19" s="85" t="e">
        <f>IF(#REF!="","",CONCATENATE(VLOOKUP(#REF!,#REF!,3)))</f>
        <v>#REF!</v>
      </c>
    </row>
    <row r="20" spans="1:5" ht="12.75">
      <c r="A20" s="89" t="e">
        <f>#REF!</f>
        <v>#REF!</v>
      </c>
      <c r="B20" s="85" t="e">
        <f>IF(#REF!="","",CONCATENATE(VLOOKUP(#REF!,#REF!,1)," ",VLOOKUP(#REF!,#REF!,2)))</f>
        <v>#REF!</v>
      </c>
      <c r="C20" s="85" t="e">
        <f>IF(#REF!="","",CONCATENATE(VLOOKUP(#REF!,#REF!,3)))</f>
        <v>#REF!</v>
      </c>
      <c r="D20" s="85" t="e">
        <f>IF(#REF!="","",CONCATENATE(VLOOKUP(#REF!,#REF!,1)," ",VLOOKUP(#REF!,#REF!,2)))</f>
        <v>#REF!</v>
      </c>
      <c r="E20" s="85" t="e">
        <f>IF(#REF!="","",CONCATENATE(VLOOKUP(#REF!,#REF!,3)))</f>
        <v>#REF!</v>
      </c>
    </row>
    <row r="21" spans="1:5" ht="12.75">
      <c r="A21" s="89" t="e">
        <f>#REF!</f>
        <v>#REF!</v>
      </c>
      <c r="B21" s="85" t="e">
        <f>IF(#REF!="","",CONCATENATE(VLOOKUP(#REF!,#REF!,1)," ",VLOOKUP(#REF!,#REF!,2)))</f>
        <v>#REF!</v>
      </c>
      <c r="C21" s="85" t="e">
        <f>IF(#REF!="","",CONCATENATE(VLOOKUP(#REF!,#REF!,3)))</f>
        <v>#REF!</v>
      </c>
      <c r="D21" s="85" t="e">
        <f>IF(#REF!="","",CONCATENATE(VLOOKUP(#REF!,#REF!,1)," ",VLOOKUP(#REF!,#REF!,2)))</f>
        <v>#REF!</v>
      </c>
      <c r="E21" s="85" t="e">
        <f>IF(#REF!="","",CONCATENATE(VLOOKUP(#REF!,#REF!,3)))</f>
        <v>#REF!</v>
      </c>
    </row>
    <row r="22" spans="1:5" ht="12.75">
      <c r="A22" s="89" t="e">
        <f>#REF!</f>
        <v>#REF!</v>
      </c>
      <c r="B22" s="85" t="e">
        <f>IF(#REF!="","",CONCATENATE(VLOOKUP(#REF!,#REF!,1)," ",VLOOKUP(#REF!,#REF!,2)))</f>
        <v>#REF!</v>
      </c>
      <c r="C22" s="85" t="e">
        <f>IF(#REF!="","",CONCATENATE(VLOOKUP(#REF!,#REF!,3)))</f>
        <v>#REF!</v>
      </c>
      <c r="D22" s="85" t="e">
        <f>IF(#REF!="","",CONCATENATE(VLOOKUP(#REF!,#REF!,1)," ",VLOOKUP(#REF!,#REF!,2)))</f>
        <v>#REF!</v>
      </c>
      <c r="E22" s="85" t="e">
        <f>IF(#REF!="","",CONCATENATE(VLOOKUP(#REF!,#REF!,3)))</f>
        <v>#REF!</v>
      </c>
    </row>
    <row r="23" spans="1:5" ht="12.75">
      <c r="A23" s="89" t="e">
        <f>#REF!</f>
        <v>#REF!</v>
      </c>
      <c r="B23" s="85" t="e">
        <f>IF(#REF!="","",CONCATENATE(VLOOKUP(#REF!,#REF!,1)," ",VLOOKUP(#REF!,#REF!,2)))</f>
        <v>#REF!</v>
      </c>
      <c r="C23" s="85" t="e">
        <f>IF(#REF!="","",CONCATENATE(VLOOKUP(#REF!,#REF!,3)))</f>
        <v>#REF!</v>
      </c>
      <c r="D23" s="85" t="e">
        <f>IF(#REF!="","",CONCATENATE(VLOOKUP(#REF!,#REF!,1)," ",VLOOKUP(#REF!,#REF!,2)))</f>
        <v>#REF!</v>
      </c>
      <c r="E23" s="85" t="e">
        <f>IF(#REF!="","",CONCATENATE(VLOOKUP(#REF!,#REF!,3)))</f>
        <v>#REF!</v>
      </c>
    </row>
    <row r="24" spans="1:5" ht="12.75">
      <c r="A24" s="89" t="e">
        <f>#REF!</f>
        <v>#REF!</v>
      </c>
      <c r="B24" s="85" t="e">
        <f>IF(#REF!="","",CONCATENATE(VLOOKUP(#REF!,#REF!,1)," ",VLOOKUP(#REF!,#REF!,2)))</f>
        <v>#REF!</v>
      </c>
      <c r="C24" s="85" t="e">
        <f>IF(#REF!="","",CONCATENATE(VLOOKUP(#REF!,#REF!,3)))</f>
        <v>#REF!</v>
      </c>
      <c r="D24" s="85" t="e">
        <f>IF(#REF!="","",CONCATENATE(VLOOKUP(#REF!,#REF!,1)," ",VLOOKUP(#REF!,#REF!,2)))</f>
        <v>#REF!</v>
      </c>
      <c r="E24" s="85" t="e">
        <f>IF(#REF!="","",CONCATENATE(VLOOKUP(#REF!,#REF!,3)))</f>
        <v>#REF!</v>
      </c>
    </row>
    <row r="25" spans="1:5" ht="12.75">
      <c r="A25" s="89" t="e">
        <f>#REF!</f>
        <v>#REF!</v>
      </c>
      <c r="B25" s="85" t="e">
        <f>IF(#REF!="","",CONCATENATE(VLOOKUP(#REF!,#REF!,1)," ",VLOOKUP(#REF!,#REF!,2)))</f>
        <v>#REF!</v>
      </c>
      <c r="C25" s="85" t="e">
        <f>IF(#REF!="","",CONCATENATE(VLOOKUP(#REF!,#REF!,3)))</f>
        <v>#REF!</v>
      </c>
      <c r="D25" s="85" t="e">
        <f>IF(#REF!="","",CONCATENATE(VLOOKUP(#REF!,#REF!,1)," ",VLOOKUP(#REF!,#REF!,2)))</f>
        <v>#REF!</v>
      </c>
      <c r="E25" s="85" t="e">
        <f>IF(#REF!="","",CONCATENATE(VLOOKUP(#REF!,#REF!,3)))</f>
        <v>#REF!</v>
      </c>
    </row>
    <row r="26" spans="1:5" ht="12.75">
      <c r="A26" s="89" t="e">
        <f>#REF!</f>
        <v>#REF!</v>
      </c>
      <c r="B26" s="85" t="e">
        <f>IF(#REF!="","",CONCATENATE(VLOOKUP(#REF!,#REF!,1)," ",VLOOKUP(#REF!,#REF!,2)))</f>
        <v>#REF!</v>
      </c>
      <c r="C26" s="85" t="e">
        <f>IF(#REF!="","",CONCATENATE(VLOOKUP(#REF!,#REF!,3)))</f>
        <v>#REF!</v>
      </c>
      <c r="D26" s="85" t="e">
        <f>IF(#REF!="","",CONCATENATE(VLOOKUP(#REF!,#REF!,1)," ",VLOOKUP(#REF!,#REF!,2)))</f>
        <v>#REF!</v>
      </c>
      <c r="E26" s="85" t="e">
        <f>IF(#REF!="","",CONCATENATE(VLOOKUP(#REF!,#REF!,3)))</f>
        <v>#REF!</v>
      </c>
    </row>
    <row r="27" spans="1:5" ht="12.75">
      <c r="A27" s="89" t="e">
        <f>#REF!</f>
        <v>#REF!</v>
      </c>
      <c r="B27" s="85" t="e">
        <f>IF(#REF!="","",CONCATENATE(VLOOKUP(#REF!,#REF!,1)," ",VLOOKUP(#REF!,#REF!,2)))</f>
        <v>#REF!</v>
      </c>
      <c r="C27" s="85" t="e">
        <f>IF(#REF!="","",CONCATENATE(VLOOKUP(#REF!,#REF!,3)))</f>
        <v>#REF!</v>
      </c>
      <c r="D27" s="85" t="e">
        <f>IF(#REF!="","",CONCATENATE(VLOOKUP(#REF!,#REF!,1)," ",VLOOKUP(#REF!,#REF!,2)))</f>
        <v>#REF!</v>
      </c>
      <c r="E27" s="85" t="e">
        <f>IF(#REF!="","",CONCATENATE(VLOOKUP(#REF!,#REF!,3)))</f>
        <v>#REF!</v>
      </c>
    </row>
    <row r="28" spans="1:5" ht="12.75">
      <c r="A28" s="89" t="e">
        <f>#REF!</f>
        <v>#REF!</v>
      </c>
      <c r="B28" s="85" t="e">
        <f>IF(#REF!="","",CONCATENATE(VLOOKUP(#REF!,#REF!,1)," ",VLOOKUP(#REF!,#REF!,2)))</f>
        <v>#REF!</v>
      </c>
      <c r="C28" s="85" t="e">
        <f>IF(#REF!="","",CONCATENATE(VLOOKUP(#REF!,#REF!,3)))</f>
        <v>#REF!</v>
      </c>
      <c r="D28" s="85" t="e">
        <f>IF(#REF!="","",CONCATENATE(VLOOKUP(#REF!,#REF!,1)," ",VLOOKUP(#REF!,#REF!,2)))</f>
        <v>#REF!</v>
      </c>
      <c r="E28" s="85" t="e">
        <f>IF(#REF!="","",CONCATENATE(VLOOKUP(#REF!,#REF!,3)))</f>
        <v>#REF!</v>
      </c>
    </row>
    <row r="29" spans="1:5" ht="12.75">
      <c r="A29" s="89" t="e">
        <f>#REF!</f>
        <v>#REF!</v>
      </c>
      <c r="B29" s="85" t="e">
        <f>IF(#REF!="","",CONCATENATE(VLOOKUP(#REF!,#REF!,1)," ",VLOOKUP(#REF!,#REF!,2)))</f>
        <v>#REF!</v>
      </c>
      <c r="C29" s="85" t="e">
        <f>IF(#REF!="","",CONCATENATE(VLOOKUP(#REF!,#REF!,3)))</f>
        <v>#REF!</v>
      </c>
      <c r="D29" s="85" t="e">
        <f>IF(#REF!="","",CONCATENATE(VLOOKUP(#REF!,#REF!,1)," ",VLOOKUP(#REF!,#REF!,2)))</f>
        <v>#REF!</v>
      </c>
      <c r="E29" s="85" t="e">
        <f>IF(#REF!="","",CONCATENATE(VLOOKUP(#REF!,#REF!,3)))</f>
        <v>#REF!</v>
      </c>
    </row>
    <row r="30" spans="1:5" ht="12.75">
      <c r="A30" s="89" t="e">
        <f>#REF!</f>
        <v>#REF!</v>
      </c>
      <c r="B30" s="85" t="e">
        <f>IF(#REF!="","",CONCATENATE(VLOOKUP(#REF!,#REF!,1)," ",VLOOKUP(#REF!,#REF!,2)))</f>
        <v>#REF!</v>
      </c>
      <c r="C30" s="85" t="e">
        <f>IF(#REF!="","",CONCATENATE(VLOOKUP(#REF!,#REF!,3)))</f>
        <v>#REF!</v>
      </c>
      <c r="D30" s="85" t="e">
        <f>IF(#REF!="","",CONCATENATE(VLOOKUP(#REF!,#REF!,1)," ",VLOOKUP(#REF!,#REF!,2)))</f>
        <v>#REF!</v>
      </c>
      <c r="E30" s="85" t="e">
        <f>IF(#REF!="","",CONCATENATE(VLOOKUP(#REF!,#REF!,3)))</f>
        <v>#REF!</v>
      </c>
    </row>
    <row r="31" spans="1:5" ht="12.75">
      <c r="A31" s="89" t="e">
        <f>#REF!</f>
        <v>#REF!</v>
      </c>
      <c r="B31" s="85" t="e">
        <f>IF(#REF!="","",CONCATENATE(VLOOKUP(#REF!,#REF!,1)," ",VLOOKUP(#REF!,#REF!,2)))</f>
        <v>#REF!</v>
      </c>
      <c r="C31" s="85" t="e">
        <f>IF(#REF!="","",CONCATENATE(VLOOKUP(#REF!,#REF!,3)))</f>
        <v>#REF!</v>
      </c>
      <c r="D31" s="85" t="e">
        <f>IF(#REF!="","",CONCATENATE(VLOOKUP(#REF!,#REF!,1)," ",VLOOKUP(#REF!,#REF!,2)))</f>
        <v>#REF!</v>
      </c>
      <c r="E31" s="85" t="e">
        <f>IF(#REF!="","",CONCATENATE(VLOOKUP(#REF!,#REF!,3)))</f>
        <v>#REF!</v>
      </c>
    </row>
    <row r="32" spans="1:5" ht="12.75">
      <c r="A32" s="89" t="e">
        <f>#REF!</f>
        <v>#REF!</v>
      </c>
      <c r="B32" s="85" t="e">
        <f>IF(#REF!="","",CONCATENATE(VLOOKUP(#REF!,#REF!,1)," ",VLOOKUP(#REF!,#REF!,2)))</f>
        <v>#REF!</v>
      </c>
      <c r="C32" s="85" t="e">
        <f>IF(#REF!="","",CONCATENATE(VLOOKUP(#REF!,#REF!,3)))</f>
        <v>#REF!</v>
      </c>
      <c r="D32" s="85" t="e">
        <f>IF(#REF!="","",CONCATENATE(VLOOKUP(#REF!,#REF!,1)," ",VLOOKUP(#REF!,#REF!,2)))</f>
        <v>#REF!</v>
      </c>
      <c r="E32" s="85" t="e">
        <f>IF(#REF!="","",CONCATENATE(VLOOKUP(#REF!,#REF!,3)))</f>
        <v>#REF!</v>
      </c>
    </row>
    <row r="33" spans="1:5" ht="12.75">
      <c r="A33" s="89" t="e">
        <f>#REF!</f>
        <v>#REF!</v>
      </c>
      <c r="B33" s="85" t="e">
        <f>IF(#REF!="","",CONCATENATE(VLOOKUP(#REF!,#REF!,1)," ",VLOOKUP(#REF!,#REF!,2)))</f>
        <v>#REF!</v>
      </c>
      <c r="C33" s="85" t="e">
        <f>IF(#REF!="","",CONCATENATE(VLOOKUP(#REF!,#REF!,3)))</f>
        <v>#REF!</v>
      </c>
      <c r="D33" s="85" t="e">
        <f>IF(#REF!="","",CONCATENATE(VLOOKUP(#REF!,#REF!,1)," ",VLOOKUP(#REF!,#REF!,2)))</f>
        <v>#REF!</v>
      </c>
      <c r="E33" s="85" t="e">
        <f>IF(#REF!="","",CONCATENATE(VLOOKUP(#REF!,#REF!,3)))</f>
        <v>#REF!</v>
      </c>
    </row>
    <row r="34" spans="1:5" ht="12.75">
      <c r="A34" s="89" t="e">
        <f>#REF!</f>
        <v>#REF!</v>
      </c>
      <c r="B34" s="85" t="e">
        <f>IF(#REF!="","",CONCATENATE(VLOOKUP(#REF!,#REF!,1)," ",VLOOKUP(#REF!,#REF!,2)))</f>
        <v>#REF!</v>
      </c>
      <c r="C34" s="85" t="e">
        <f>IF(#REF!="","",CONCATENATE(VLOOKUP(#REF!,#REF!,3)))</f>
        <v>#REF!</v>
      </c>
      <c r="D34" s="85" t="e">
        <f>IF(#REF!="","",CONCATENATE(VLOOKUP(#REF!,#REF!,1)," ",VLOOKUP(#REF!,#REF!,2)))</f>
        <v>#REF!</v>
      </c>
      <c r="E34" s="85" t="e">
        <f>IF(#REF!="","",CONCATENATE(VLOOKUP(#REF!,#REF!,3)))</f>
        <v>#REF!</v>
      </c>
    </row>
    <row r="35" spans="1:5" ht="12.75">
      <c r="A35" s="89" t="e">
        <f>#REF!</f>
        <v>#REF!</v>
      </c>
      <c r="B35" s="85" t="e">
        <f>IF(#REF!="","",CONCATENATE(VLOOKUP(#REF!,#REF!,1)," ",VLOOKUP(#REF!,#REF!,2)))</f>
        <v>#REF!</v>
      </c>
      <c r="C35" s="85" t="e">
        <f>IF(#REF!="","",CONCATENATE(VLOOKUP(#REF!,#REF!,3)))</f>
        <v>#REF!</v>
      </c>
      <c r="D35" s="85" t="e">
        <f>IF(#REF!="","",CONCATENATE(VLOOKUP(#REF!,#REF!,1)," ",VLOOKUP(#REF!,#REF!,2)))</f>
        <v>#REF!</v>
      </c>
      <c r="E35" s="85" t="e">
        <f>IF(#REF!="","",CONCATENATE(VLOOKUP(#REF!,#REF!,3)))</f>
        <v>#REF!</v>
      </c>
    </row>
    <row r="36" spans="1:5" ht="12.75">
      <c r="A36" s="89" t="e">
        <f>#REF!</f>
        <v>#REF!</v>
      </c>
      <c r="B36" s="85" t="e">
        <f>IF(#REF!="","",CONCATENATE(VLOOKUP(#REF!,#REF!,1)," ",VLOOKUP(#REF!,#REF!,2)))</f>
        <v>#REF!</v>
      </c>
      <c r="C36" s="85" t="e">
        <f>IF(#REF!="","",CONCATENATE(VLOOKUP(#REF!,#REF!,3)))</f>
        <v>#REF!</v>
      </c>
      <c r="D36" s="85" t="e">
        <f>IF(#REF!="","",CONCATENATE(VLOOKUP(#REF!,#REF!,1)," ",VLOOKUP(#REF!,#REF!,2)))</f>
        <v>#REF!</v>
      </c>
      <c r="E36" s="85" t="e">
        <f>IF(#REF!="","",CONCATENATE(VLOOKUP(#REF!,#REF!,3)))</f>
        <v>#REF!</v>
      </c>
    </row>
    <row r="37" spans="1:5" ht="12.75">
      <c r="A37" s="89" t="e">
        <f>#REF!</f>
        <v>#REF!</v>
      </c>
      <c r="B37" s="85" t="e">
        <f>IF(#REF!="","",CONCATENATE(VLOOKUP(#REF!,#REF!,1)," ",VLOOKUP(#REF!,#REF!,2)))</f>
        <v>#REF!</v>
      </c>
      <c r="C37" s="85" t="e">
        <f>IF(#REF!="","",CONCATENATE(VLOOKUP(#REF!,#REF!,3)))</f>
        <v>#REF!</v>
      </c>
      <c r="D37" s="85" t="e">
        <f>IF(#REF!="","",CONCATENATE(VLOOKUP(#REF!,#REF!,1)," ",VLOOKUP(#REF!,#REF!,2)))</f>
        <v>#REF!</v>
      </c>
      <c r="E37" s="85" t="e">
        <f>IF(#REF!="","",CONCATENATE(VLOOKUP(#REF!,#REF!,3)))</f>
        <v>#REF!</v>
      </c>
    </row>
    <row r="38" spans="1:5" ht="12.75">
      <c r="A38" s="89" t="e">
        <f>#REF!</f>
        <v>#REF!</v>
      </c>
      <c r="B38" s="85" t="e">
        <f>IF(#REF!="","",CONCATENATE(VLOOKUP(#REF!,#REF!,1)," ",VLOOKUP(#REF!,#REF!,2)))</f>
        <v>#REF!</v>
      </c>
      <c r="C38" s="85" t="e">
        <f>IF(#REF!="","",CONCATENATE(VLOOKUP(#REF!,#REF!,3)))</f>
        <v>#REF!</v>
      </c>
      <c r="D38" s="85" t="e">
        <f>IF(#REF!="","",CONCATENATE(VLOOKUP(#REF!,#REF!,1)," ",VLOOKUP(#REF!,#REF!,2)))</f>
        <v>#REF!</v>
      </c>
      <c r="E38" s="85" t="e">
        <f>IF(#REF!="","",CONCATENATE(VLOOKUP(#REF!,#REF!,3)))</f>
        <v>#REF!</v>
      </c>
    </row>
    <row r="39" spans="1:5" ht="12.75">
      <c r="A39" s="89" t="e">
        <f>#REF!</f>
        <v>#REF!</v>
      </c>
      <c r="B39" s="85" t="e">
        <f>IF(#REF!="","",CONCATENATE(VLOOKUP(#REF!,#REF!,1)," ",VLOOKUP(#REF!,#REF!,2)))</f>
        <v>#REF!</v>
      </c>
      <c r="C39" s="85" t="e">
        <f>IF(#REF!="","",CONCATENATE(VLOOKUP(#REF!,#REF!,3)))</f>
        <v>#REF!</v>
      </c>
      <c r="D39" s="85" t="e">
        <f>IF(#REF!="","",CONCATENATE(VLOOKUP(#REF!,#REF!,1)," ",VLOOKUP(#REF!,#REF!,2)))</f>
        <v>#REF!</v>
      </c>
      <c r="E39" s="85" t="e">
        <f>IF(#REF!="","",CONCATENATE(VLOOKUP(#REF!,#REF!,3)))</f>
        <v>#REF!</v>
      </c>
    </row>
    <row r="40" spans="1:5" ht="12.75">
      <c r="A40" s="89" t="e">
        <f>#REF!</f>
        <v>#REF!</v>
      </c>
      <c r="B40" s="85" t="e">
        <f>IF(#REF!="","",CONCATENATE(VLOOKUP(#REF!,#REF!,1)," ",VLOOKUP(#REF!,#REF!,2)))</f>
        <v>#REF!</v>
      </c>
      <c r="C40" s="85" t="e">
        <f>IF(#REF!="","",CONCATENATE(VLOOKUP(#REF!,#REF!,3)))</f>
        <v>#REF!</v>
      </c>
      <c r="D40" s="85" t="e">
        <f>IF(#REF!="","",CONCATENATE(VLOOKUP(#REF!,#REF!,1)," ",VLOOKUP(#REF!,#REF!,2)))</f>
        <v>#REF!</v>
      </c>
      <c r="E40" s="85" t="e">
        <f>IF(#REF!="","",CONCATENATE(VLOOKUP(#REF!,#REF!,3)))</f>
        <v>#REF!</v>
      </c>
    </row>
    <row r="41" spans="1:5" ht="12.75">
      <c r="A41" s="89" t="e">
        <f>#REF!</f>
        <v>#REF!</v>
      </c>
      <c r="B41" s="85" t="e">
        <f>IF(#REF!="","",CONCATENATE(VLOOKUP(#REF!,#REF!,1)," ",VLOOKUP(#REF!,#REF!,2)))</f>
        <v>#REF!</v>
      </c>
      <c r="C41" s="85" t="e">
        <f>IF(#REF!="","",CONCATENATE(VLOOKUP(#REF!,#REF!,3)))</f>
        <v>#REF!</v>
      </c>
      <c r="D41" s="85" t="e">
        <f>IF(#REF!="","",CONCATENATE(VLOOKUP(#REF!,#REF!,1)," ",VLOOKUP(#REF!,#REF!,2)))</f>
        <v>#REF!</v>
      </c>
      <c r="E41" s="85" t="e">
        <f>IF(#REF!="","",CONCATENATE(VLOOKUP(#REF!,#REF!,3)))</f>
        <v>#REF!</v>
      </c>
    </row>
    <row r="42" spans="1:5" ht="12.75">
      <c r="A42" s="89" t="e">
        <f>#REF!</f>
        <v>#REF!</v>
      </c>
      <c r="B42" s="85" t="e">
        <f>IF(#REF!="","",CONCATENATE(VLOOKUP(#REF!,#REF!,1)," ",VLOOKUP(#REF!,#REF!,2)))</f>
        <v>#REF!</v>
      </c>
      <c r="C42" s="85" t="e">
        <f>IF(#REF!="","",CONCATENATE(VLOOKUP(#REF!,#REF!,3)))</f>
        <v>#REF!</v>
      </c>
      <c r="D42" s="85" t="e">
        <f>IF(#REF!="","",CONCATENATE(VLOOKUP(#REF!,#REF!,1)," ",VLOOKUP(#REF!,#REF!,2)))</f>
        <v>#REF!</v>
      </c>
      <c r="E42" s="85" t="e">
        <f>IF(#REF!="","",CONCATENATE(VLOOKUP(#REF!,#REF!,3)))</f>
        <v>#REF!</v>
      </c>
    </row>
    <row r="43" spans="1:5" ht="12.75">
      <c r="A43" s="89" t="e">
        <f>#REF!</f>
        <v>#REF!</v>
      </c>
      <c r="B43" s="85" t="e">
        <f>IF(#REF!="","",CONCATENATE(VLOOKUP(#REF!,#REF!,1)," ",VLOOKUP(#REF!,#REF!,2)))</f>
        <v>#REF!</v>
      </c>
      <c r="C43" s="85" t="e">
        <f>IF(#REF!="","",CONCATENATE(VLOOKUP(#REF!,#REF!,3)))</f>
        <v>#REF!</v>
      </c>
      <c r="D43" s="85" t="e">
        <f>IF(#REF!="","",CONCATENATE(VLOOKUP(#REF!,#REF!,1)," ",VLOOKUP(#REF!,#REF!,2)))</f>
        <v>#REF!</v>
      </c>
      <c r="E43" s="85" t="e">
        <f>IF(#REF!="","",CONCATENATE(VLOOKUP(#REF!,#REF!,3)))</f>
        <v>#REF!</v>
      </c>
    </row>
    <row r="44" spans="1:5" ht="12.75">
      <c r="A44" s="89" t="e">
        <f>#REF!</f>
        <v>#REF!</v>
      </c>
      <c r="B44" s="85" t="e">
        <f>IF(#REF!="","",CONCATENATE(VLOOKUP(#REF!,#REF!,1)," ",VLOOKUP(#REF!,#REF!,2)))</f>
        <v>#REF!</v>
      </c>
      <c r="C44" s="85" t="e">
        <f>IF(#REF!="","",CONCATENATE(VLOOKUP(#REF!,#REF!,3)))</f>
        <v>#REF!</v>
      </c>
      <c r="D44" s="85" t="e">
        <f>IF(#REF!="","",CONCATENATE(VLOOKUP(#REF!,#REF!,1)," ",VLOOKUP(#REF!,#REF!,2)))</f>
        <v>#REF!</v>
      </c>
      <c r="E44" s="85" t="e">
        <f>IF(#REF!="","",CONCATENATE(VLOOKUP(#REF!,#REF!,3)))</f>
        <v>#REF!</v>
      </c>
    </row>
    <row r="45" spans="1:5" ht="12.75">
      <c r="A45" s="89" t="e">
        <f>#REF!</f>
        <v>#REF!</v>
      </c>
      <c r="B45" s="85" t="e">
        <f>IF(#REF!="","",CONCATENATE(VLOOKUP(#REF!,#REF!,1)," ",VLOOKUP(#REF!,#REF!,2)))</f>
        <v>#REF!</v>
      </c>
      <c r="C45" s="85" t="e">
        <f>IF(#REF!="","",CONCATENATE(VLOOKUP(#REF!,#REF!,3)))</f>
        <v>#REF!</v>
      </c>
      <c r="D45" s="85" t="e">
        <f>IF(#REF!="","",CONCATENATE(VLOOKUP(#REF!,#REF!,1)," ",VLOOKUP(#REF!,#REF!,2)))</f>
        <v>#REF!</v>
      </c>
      <c r="E45" s="85" t="e">
        <f>IF(#REF!="","",CONCATENATE(VLOOKUP(#REF!,#REF!,3)))</f>
        <v>#REF!</v>
      </c>
    </row>
    <row r="46" spans="1:5" ht="12.75">
      <c r="A46" s="89" t="e">
        <f>#REF!</f>
        <v>#REF!</v>
      </c>
      <c r="B46" s="85" t="e">
        <f>IF(#REF!="","",CONCATENATE(VLOOKUP(#REF!,#REF!,1)," ",VLOOKUP(#REF!,#REF!,2)))</f>
        <v>#REF!</v>
      </c>
      <c r="C46" s="85" t="e">
        <f>IF(#REF!="","",CONCATENATE(VLOOKUP(#REF!,#REF!,3)))</f>
        <v>#REF!</v>
      </c>
      <c r="D46" s="85" t="e">
        <f>IF(#REF!="","",CONCATENATE(VLOOKUP(#REF!,#REF!,1)," ",VLOOKUP(#REF!,#REF!,2)))</f>
        <v>#REF!</v>
      </c>
      <c r="E46" s="85" t="e">
        <f>IF(#REF!="","",CONCATENATE(VLOOKUP(#REF!,#REF!,3)))</f>
        <v>#REF!</v>
      </c>
    </row>
    <row r="47" spans="1:5" ht="12.75">
      <c r="A47" s="89" t="e">
        <f>#REF!</f>
        <v>#REF!</v>
      </c>
      <c r="B47" s="85" t="e">
        <f>IF(#REF!="","",CONCATENATE(VLOOKUP(#REF!,#REF!,1)," ",VLOOKUP(#REF!,#REF!,2)))</f>
        <v>#REF!</v>
      </c>
      <c r="C47" s="85" t="e">
        <f>IF(#REF!="","",CONCATENATE(VLOOKUP(#REF!,#REF!,3)))</f>
        <v>#REF!</v>
      </c>
      <c r="D47" s="85" t="e">
        <f>IF(#REF!="","",CONCATENATE(VLOOKUP(#REF!,#REF!,1)," ",VLOOKUP(#REF!,#REF!,2)))</f>
        <v>#REF!</v>
      </c>
      <c r="E47" s="85" t="e">
        <f>IF(#REF!="","",CONCATENATE(VLOOKUP(#REF!,#REF!,3)))</f>
        <v>#REF!</v>
      </c>
    </row>
    <row r="48" spans="1:5" ht="12.75">
      <c r="A48" s="89" t="e">
        <f>#REF!</f>
        <v>#REF!</v>
      </c>
      <c r="B48" s="85" t="e">
        <f>IF(#REF!="","",CONCATENATE(VLOOKUP(#REF!,#REF!,1)," ",VLOOKUP(#REF!,#REF!,2)))</f>
        <v>#REF!</v>
      </c>
      <c r="C48" s="85" t="e">
        <f>IF(#REF!="","",CONCATENATE(VLOOKUP(#REF!,#REF!,3)))</f>
        <v>#REF!</v>
      </c>
      <c r="D48" s="85" t="e">
        <f>IF(#REF!="","",CONCATENATE(VLOOKUP(#REF!,#REF!,1)," ",VLOOKUP(#REF!,#REF!,2)))</f>
        <v>#REF!</v>
      </c>
      <c r="E48" s="85" t="e">
        <f>IF(#REF!="","",CONCATENATE(VLOOKUP(#REF!,#REF!,3)))</f>
        <v>#REF!</v>
      </c>
    </row>
    <row r="49" spans="1:5" ht="12.75">
      <c r="A49" s="89" t="e">
        <f>#REF!</f>
        <v>#REF!</v>
      </c>
      <c r="B49" s="85" t="e">
        <f>IF(#REF!="","",CONCATENATE(VLOOKUP(#REF!,#REF!,1)," ",VLOOKUP(#REF!,#REF!,2)))</f>
        <v>#REF!</v>
      </c>
      <c r="C49" s="85" t="e">
        <f>IF(#REF!="","",CONCATENATE(VLOOKUP(#REF!,#REF!,3)))</f>
        <v>#REF!</v>
      </c>
      <c r="D49" s="85" t="e">
        <f>IF(#REF!="","",CONCATENATE(VLOOKUP(#REF!,#REF!,1)," ",VLOOKUP(#REF!,#REF!,2)))</f>
        <v>#REF!</v>
      </c>
      <c r="E49" s="85" t="e">
        <f>IF(#REF!="","",CONCATENATE(VLOOKUP(#REF!,#REF!,3)))</f>
        <v>#REF!</v>
      </c>
    </row>
    <row r="50" spans="1:5" ht="12.75">
      <c r="A50" s="89" t="e">
        <f>#REF!</f>
        <v>#REF!</v>
      </c>
      <c r="B50" s="85" t="e">
        <f>IF(#REF!="","",CONCATENATE(VLOOKUP(#REF!,#REF!,1)," ",VLOOKUP(#REF!,#REF!,2)))</f>
        <v>#REF!</v>
      </c>
      <c r="C50" s="85" t="e">
        <f>IF(#REF!="","",CONCATENATE(VLOOKUP(#REF!,#REF!,3)))</f>
        <v>#REF!</v>
      </c>
      <c r="D50" s="85" t="e">
        <f>IF(#REF!="","",CONCATENATE(VLOOKUP(#REF!,#REF!,1)," ",VLOOKUP(#REF!,#REF!,2)))</f>
        <v>#REF!</v>
      </c>
      <c r="E50" s="85" t="e">
        <f>IF(#REF!="","",CONCATENATE(VLOOKUP(#REF!,#REF!,3)))</f>
        <v>#REF!</v>
      </c>
    </row>
    <row r="51" spans="1:5" ht="12.75">
      <c r="A51" s="89" t="e">
        <f>#REF!</f>
        <v>#REF!</v>
      </c>
      <c r="B51" s="85" t="e">
        <f>IF(#REF!="","",CONCATENATE(VLOOKUP(#REF!,#REF!,1)," ",VLOOKUP(#REF!,#REF!,2)))</f>
        <v>#REF!</v>
      </c>
      <c r="C51" s="85" t="e">
        <f>IF(#REF!="","",CONCATENATE(VLOOKUP(#REF!,#REF!,3)))</f>
        <v>#REF!</v>
      </c>
      <c r="D51" s="85" t="e">
        <f>IF(#REF!="","",CONCATENATE(VLOOKUP(#REF!,#REF!,1)," ",VLOOKUP(#REF!,#REF!,2)))</f>
        <v>#REF!</v>
      </c>
      <c r="E51" s="85" t="e">
        <f>IF(#REF!="","",CONCATENATE(VLOOKUP(#REF!,#REF!,3)))</f>
        <v>#REF!</v>
      </c>
    </row>
    <row r="52" spans="1:5" ht="12.75">
      <c r="A52" s="89" t="e">
        <f>#REF!</f>
        <v>#REF!</v>
      </c>
      <c r="B52" s="85" t="e">
        <f>IF(#REF!="","",CONCATENATE(VLOOKUP(#REF!,#REF!,1)," ",VLOOKUP(#REF!,#REF!,2)))</f>
        <v>#REF!</v>
      </c>
      <c r="C52" s="85" t="e">
        <f>IF(#REF!="","",CONCATENATE(VLOOKUP(#REF!,#REF!,3)))</f>
        <v>#REF!</v>
      </c>
      <c r="D52" s="85" t="e">
        <f>IF(#REF!="","",CONCATENATE(VLOOKUP(#REF!,#REF!,1)," ",VLOOKUP(#REF!,#REF!,2)))</f>
        <v>#REF!</v>
      </c>
      <c r="E52" s="85" t="e">
        <f>IF(#REF!="","",CONCATENATE(VLOOKUP(#REF!,#REF!,3)))</f>
        <v>#REF!</v>
      </c>
    </row>
    <row r="53" spans="1:5" ht="12.75">
      <c r="A53" s="89" t="e">
        <f>#REF!</f>
        <v>#REF!</v>
      </c>
      <c r="B53" s="85" t="e">
        <f>IF(#REF!="","",CONCATENATE(VLOOKUP(#REF!,#REF!,1)," ",VLOOKUP(#REF!,#REF!,2)))</f>
        <v>#REF!</v>
      </c>
      <c r="C53" s="85" t="e">
        <f>IF(#REF!="","",CONCATENATE(VLOOKUP(#REF!,#REF!,3)))</f>
        <v>#REF!</v>
      </c>
      <c r="D53" s="85" t="e">
        <f>IF(#REF!="","",CONCATENATE(VLOOKUP(#REF!,#REF!,1)," ",VLOOKUP(#REF!,#REF!,2)))</f>
        <v>#REF!</v>
      </c>
      <c r="E53" s="85" t="e">
        <f>IF(#REF!="","",CONCATENATE(VLOOKUP(#REF!,#REF!,3)))</f>
        <v>#REF!</v>
      </c>
    </row>
    <row r="54" spans="1:5" ht="12.75">
      <c r="A54" s="89" t="e">
        <f>#REF!</f>
        <v>#REF!</v>
      </c>
      <c r="B54" s="85" t="e">
        <f>IF(#REF!="","",CONCATENATE(VLOOKUP(#REF!,#REF!,1)," ",VLOOKUP(#REF!,#REF!,2)))</f>
        <v>#REF!</v>
      </c>
      <c r="C54" s="85" t="e">
        <f>IF(#REF!="","",CONCATENATE(VLOOKUP(#REF!,#REF!,3)))</f>
        <v>#REF!</v>
      </c>
      <c r="D54" s="85" t="e">
        <f>IF(#REF!="","",CONCATENATE(VLOOKUP(#REF!,#REF!,1)," ",VLOOKUP(#REF!,#REF!,2)))</f>
        <v>#REF!</v>
      </c>
      <c r="E54" s="85" t="e">
        <f>IF(#REF!="","",CONCATENATE(VLOOKUP(#REF!,#REF!,3)))</f>
        <v>#REF!</v>
      </c>
    </row>
    <row r="55" spans="1:5" ht="12.75">
      <c r="A55" s="89" t="e">
        <f>#REF!</f>
        <v>#REF!</v>
      </c>
      <c r="B55" s="85" t="e">
        <f>IF(#REF!="","",CONCATENATE(VLOOKUP(#REF!,#REF!,1)," ",VLOOKUP(#REF!,#REF!,2)))</f>
        <v>#REF!</v>
      </c>
      <c r="C55" s="85" t="e">
        <f>IF(#REF!="","",CONCATENATE(VLOOKUP(#REF!,#REF!,3)))</f>
        <v>#REF!</v>
      </c>
      <c r="D55" s="85" t="e">
        <f>IF(#REF!="","",CONCATENATE(VLOOKUP(#REF!,#REF!,1)," ",VLOOKUP(#REF!,#REF!,2)))</f>
        <v>#REF!</v>
      </c>
      <c r="E55" s="85" t="e">
        <f>IF(#REF!="","",CONCATENATE(VLOOKUP(#REF!,#REF!,3)))</f>
        <v>#REF!</v>
      </c>
    </row>
    <row r="56" spans="1:5" ht="12.75">
      <c r="A56" s="89" t="e">
        <f>#REF!</f>
        <v>#REF!</v>
      </c>
      <c r="B56" s="85" t="e">
        <f>IF(#REF!="","",CONCATENATE(VLOOKUP(#REF!,#REF!,1)," ",VLOOKUP(#REF!,#REF!,2)))</f>
        <v>#REF!</v>
      </c>
      <c r="C56" s="85" t="e">
        <f>IF(#REF!="","",CONCATENATE(VLOOKUP(#REF!,#REF!,3)))</f>
        <v>#REF!</v>
      </c>
      <c r="D56" s="85" t="e">
        <f>IF(#REF!="","",CONCATENATE(VLOOKUP(#REF!,#REF!,1)," ",VLOOKUP(#REF!,#REF!,2)))</f>
        <v>#REF!</v>
      </c>
      <c r="E56" s="85" t="e">
        <f>IF(#REF!="","",CONCATENATE(VLOOKUP(#REF!,#REF!,3)))</f>
        <v>#REF!</v>
      </c>
    </row>
    <row r="57" spans="1:5" ht="12.75">
      <c r="A57" s="89" t="e">
        <f>#REF!</f>
        <v>#REF!</v>
      </c>
      <c r="B57" s="85" t="e">
        <f>IF(#REF!="","",CONCATENATE(VLOOKUP(#REF!,#REF!,1)," ",VLOOKUP(#REF!,#REF!,2)))</f>
        <v>#REF!</v>
      </c>
      <c r="C57" s="85" t="e">
        <f>IF(#REF!="","",CONCATENATE(VLOOKUP(#REF!,#REF!,3)))</f>
        <v>#REF!</v>
      </c>
      <c r="D57" s="85" t="e">
        <f>IF(#REF!="","",CONCATENATE(VLOOKUP(#REF!,#REF!,1)," ",VLOOKUP(#REF!,#REF!,2)))</f>
        <v>#REF!</v>
      </c>
      <c r="E57" s="85" t="e">
        <f>IF(#REF!="","",CONCATENATE(VLOOKUP(#REF!,#REF!,3)))</f>
        <v>#REF!</v>
      </c>
    </row>
    <row r="58" spans="1:5" ht="12.75">
      <c r="A58" s="89" t="e">
        <f>#REF!</f>
        <v>#REF!</v>
      </c>
      <c r="B58" s="85" t="e">
        <f>IF(#REF!="","",CONCATENATE(VLOOKUP(#REF!,#REF!,1)," ",VLOOKUP(#REF!,#REF!,2)))</f>
        <v>#REF!</v>
      </c>
      <c r="C58" s="85" t="e">
        <f>IF(#REF!="","",CONCATENATE(VLOOKUP(#REF!,#REF!,3)))</f>
        <v>#REF!</v>
      </c>
      <c r="D58" s="85" t="e">
        <f>IF(#REF!="","",CONCATENATE(VLOOKUP(#REF!,#REF!,1)," ",VLOOKUP(#REF!,#REF!,2)))</f>
        <v>#REF!</v>
      </c>
      <c r="E58" s="85" t="e">
        <f>IF(#REF!="","",CONCATENATE(VLOOKUP(#REF!,#REF!,3)))</f>
        <v>#REF!</v>
      </c>
    </row>
    <row r="59" spans="1:5" ht="12.75">
      <c r="A59" s="89" t="e">
        <f>#REF!</f>
        <v>#REF!</v>
      </c>
      <c r="B59" s="85" t="e">
        <f>IF(#REF!="","",CONCATENATE(VLOOKUP(#REF!,#REF!,1)," ",VLOOKUP(#REF!,#REF!,2)))</f>
        <v>#REF!</v>
      </c>
      <c r="C59" s="85" t="e">
        <f>IF(#REF!="","",CONCATENATE(VLOOKUP(#REF!,#REF!,3)))</f>
        <v>#REF!</v>
      </c>
      <c r="D59" s="85" t="e">
        <f>IF(#REF!="","",CONCATENATE(VLOOKUP(#REF!,#REF!,1)," ",VLOOKUP(#REF!,#REF!,2)))</f>
        <v>#REF!</v>
      </c>
      <c r="E59" s="85" t="e">
        <f>IF(#REF!="","",CONCATENATE(VLOOKUP(#REF!,#REF!,3)))</f>
        <v>#REF!</v>
      </c>
    </row>
    <row r="60" spans="1:5" ht="12.75">
      <c r="A60" s="89" t="e">
        <f>#REF!</f>
        <v>#REF!</v>
      </c>
      <c r="B60" s="85" t="e">
        <f>IF(#REF!="","",CONCATENATE(VLOOKUP(#REF!,#REF!,1)," ",VLOOKUP(#REF!,#REF!,2)))</f>
        <v>#REF!</v>
      </c>
      <c r="C60" s="85" t="e">
        <f>IF(#REF!="","",CONCATENATE(VLOOKUP(#REF!,#REF!,3)))</f>
        <v>#REF!</v>
      </c>
      <c r="D60" s="85" t="e">
        <f>IF(#REF!="","",CONCATENATE(VLOOKUP(#REF!,#REF!,1)," ",VLOOKUP(#REF!,#REF!,2)))</f>
        <v>#REF!</v>
      </c>
      <c r="E60" s="85" t="e">
        <f>IF(#REF!="","",CONCATENATE(VLOOKUP(#REF!,#REF!,3)))</f>
        <v>#REF!</v>
      </c>
    </row>
    <row r="61" spans="1:5" ht="12.75">
      <c r="A61" s="89" t="e">
        <f>#REF!</f>
        <v>#REF!</v>
      </c>
      <c r="B61" s="85" t="e">
        <f>IF(#REF!="","",CONCATENATE(VLOOKUP(#REF!,#REF!,1)," ",VLOOKUP(#REF!,#REF!,2)))</f>
        <v>#REF!</v>
      </c>
      <c r="C61" s="85" t="e">
        <f>IF(#REF!="","",CONCATENATE(VLOOKUP(#REF!,#REF!,3)))</f>
        <v>#REF!</v>
      </c>
      <c r="D61" s="85" t="e">
        <f>IF(#REF!="","",CONCATENATE(VLOOKUP(#REF!,#REF!,1)," ",VLOOKUP(#REF!,#REF!,2)))</f>
        <v>#REF!</v>
      </c>
      <c r="E61" s="85" t="e">
        <f>IF(#REF!="","",CONCATENATE(VLOOKUP(#REF!,#REF!,3)))</f>
        <v>#REF!</v>
      </c>
    </row>
    <row r="62" spans="1:5" ht="12.75">
      <c r="A62" s="89" t="e">
        <f>#REF!</f>
        <v>#REF!</v>
      </c>
      <c r="B62" s="85" t="e">
        <f>IF(#REF!="","",CONCATENATE(VLOOKUP(#REF!,#REF!,1)," ",VLOOKUP(#REF!,#REF!,2)))</f>
        <v>#REF!</v>
      </c>
      <c r="C62" s="85" t="e">
        <f>IF(#REF!="","",CONCATENATE(VLOOKUP(#REF!,#REF!,3)))</f>
        <v>#REF!</v>
      </c>
      <c r="D62" s="85" t="e">
        <f>IF(#REF!="","",CONCATENATE(VLOOKUP(#REF!,#REF!,1)," ",VLOOKUP(#REF!,#REF!,2)))</f>
        <v>#REF!</v>
      </c>
      <c r="E62" s="85" t="e">
        <f>IF(#REF!="","",CONCATENATE(VLOOKUP(#REF!,#REF!,3)))</f>
        <v>#REF!</v>
      </c>
    </row>
    <row r="63" spans="1:5" ht="12.75">
      <c r="A63" s="89" t="e">
        <f>#REF!</f>
        <v>#REF!</v>
      </c>
      <c r="B63" s="85" t="e">
        <f>IF(#REF!="","",CONCATENATE(VLOOKUP(#REF!,#REF!,1)," ",VLOOKUP(#REF!,#REF!,2)))</f>
        <v>#REF!</v>
      </c>
      <c r="C63" s="85" t="e">
        <f>IF(#REF!="","",CONCATENATE(VLOOKUP(#REF!,#REF!,3)))</f>
        <v>#REF!</v>
      </c>
      <c r="D63" s="85" t="e">
        <f>IF(#REF!="","",CONCATENATE(VLOOKUP(#REF!,#REF!,1)," ",VLOOKUP(#REF!,#REF!,2)))</f>
        <v>#REF!</v>
      </c>
      <c r="E63" s="85" t="e">
        <f>IF(#REF!="","",CONCATENATE(VLOOKUP(#REF!,#REF!,3)))</f>
        <v>#REF!</v>
      </c>
    </row>
    <row r="64" spans="1:5" ht="12.75">
      <c r="A64" s="89" t="e">
        <f>#REF!</f>
        <v>#REF!</v>
      </c>
      <c r="B64" s="85" t="e">
        <f>IF(#REF!="","",CONCATENATE(VLOOKUP(#REF!,#REF!,1)," ",VLOOKUP(#REF!,#REF!,2)))</f>
        <v>#REF!</v>
      </c>
      <c r="C64" s="85" t="e">
        <f>IF(#REF!="","",CONCATENATE(VLOOKUP(#REF!,#REF!,3)))</f>
        <v>#REF!</v>
      </c>
      <c r="D64" s="85" t="e">
        <f>IF(#REF!="","",CONCATENATE(VLOOKUP(#REF!,#REF!,1)," ",VLOOKUP(#REF!,#REF!,2)))</f>
        <v>#REF!</v>
      </c>
      <c r="E64" s="85" t="e">
        <f>IF(#REF!="","",CONCATENATE(VLOOKUP(#REF!,#REF!,3)))</f>
        <v>#REF!</v>
      </c>
    </row>
    <row r="65" spans="1:5" ht="12.75">
      <c r="A65" s="85"/>
      <c r="B65" s="85" t="e">
        <f>IF(#REF!="","",CONCATENATE(VLOOKUP(#REF!,#REF!,1)," ",VLOOKUP(#REF!,#REF!,2)))</f>
        <v>#REF!</v>
      </c>
      <c r="C65" s="85" t="e">
        <f>IF(#REF!="","",CONCATENATE(VLOOKUP(#REF!,#REF!,3)))</f>
        <v>#REF!</v>
      </c>
      <c r="D65" s="85" t="e">
        <f>IF(#REF!="","",CONCATENATE(VLOOKUP(#REF!,#REF!,1)," ",VLOOKUP(#REF!,#REF!,2)))</f>
        <v>#REF!</v>
      </c>
      <c r="E65" s="85" t="e">
        <f>IF(#REF!="","",CONCATENATE(VLOOKUP(#REF!,#REF!,3)))</f>
        <v>#REF!</v>
      </c>
    </row>
    <row r="66" spans="1:5" ht="12.75">
      <c r="A66" s="85"/>
      <c r="B66" s="85" t="e">
        <f>IF(#REF!="","",CONCATENATE(VLOOKUP(#REF!,#REF!,1)," ",VLOOKUP(#REF!,#REF!,2)))</f>
        <v>#REF!</v>
      </c>
      <c r="C66" s="85" t="e">
        <f>IF(#REF!="","",CONCATENATE(VLOOKUP(#REF!,#REF!,3)))</f>
        <v>#REF!</v>
      </c>
      <c r="D66" s="85" t="e">
        <f>IF(#REF!="","",CONCATENATE(VLOOKUP(#REF!,#REF!,1)," ",VLOOKUP(#REF!,#REF!,2)))</f>
        <v>#REF!</v>
      </c>
      <c r="E66" s="85" t="e">
        <f>IF(#REF!="","",CONCATENATE(VLOOKUP(#REF!,#REF!,3)))</f>
        <v>#REF!</v>
      </c>
    </row>
    <row r="67" spans="1:5" ht="12.75">
      <c r="A67" s="89"/>
      <c r="B67" s="85" t="e">
        <f>IF(#REF!="","",CONCATENATE(VLOOKUP(#REF!,#REF!,1)," ",VLOOKUP(#REF!,#REF!,2)))</f>
        <v>#REF!</v>
      </c>
      <c r="C67" s="85" t="e">
        <f>IF(#REF!="","",CONCATENATE(VLOOKUP(#REF!,#REF!,3)))</f>
        <v>#REF!</v>
      </c>
      <c r="D67" s="85" t="e">
        <f>IF(#REF!="","",CONCATENATE(VLOOKUP(#REF!,#REF!,1)," ",VLOOKUP(#REF!,#REF!,2)))</f>
        <v>#REF!</v>
      </c>
      <c r="E67" s="85" t="e">
        <f>IF(#REF!="","",CONCATENATE(VLOOKUP(#REF!,#REF!,3)))</f>
        <v>#REF!</v>
      </c>
    </row>
    <row r="68" spans="1:5" ht="12.75">
      <c r="A68" s="85"/>
      <c r="B68" s="85" t="e">
        <f>IF(#REF!="","",CONCATENATE(VLOOKUP(#REF!,#REF!,1)," ",VLOOKUP(#REF!,#REF!,2)))</f>
        <v>#REF!</v>
      </c>
      <c r="C68" s="85" t="e">
        <f>IF(#REF!="","",CONCATENATE(VLOOKUP(#REF!,#REF!,3)))</f>
        <v>#REF!</v>
      </c>
      <c r="D68" s="85" t="e">
        <f>IF(#REF!="","",CONCATENATE(VLOOKUP(#REF!,#REF!,1)," ",VLOOKUP(#REF!,#REF!,2)))</f>
        <v>#REF!</v>
      </c>
      <c r="E68" s="85" t="e">
        <f>IF(#REF!="","",CONCATENATE(VLOOKUP(#REF!,#REF!,3)))</f>
        <v>#REF!</v>
      </c>
    </row>
    <row r="69" spans="1:5" ht="12.75">
      <c r="A69" s="89"/>
      <c r="B69" s="85" t="e">
        <f>IF(#REF!="","",CONCATENATE(VLOOKUP(#REF!,#REF!,1)," ",VLOOKUP(#REF!,#REF!,2)))</f>
        <v>#REF!</v>
      </c>
      <c r="C69" s="85" t="e">
        <f>IF(#REF!="","",CONCATENATE(VLOOKUP(#REF!,#REF!,3)))</f>
        <v>#REF!</v>
      </c>
      <c r="D69" s="85" t="e">
        <f>IF(#REF!="","",CONCATENATE(VLOOKUP(#REF!,#REF!,1)," ",VLOOKUP(#REF!,#REF!,2)))</f>
        <v>#REF!</v>
      </c>
      <c r="E69" s="85" t="e">
        <f>IF(#REF!="","",CONCATENATE(VLOOKUP(#REF!,#REF!,3)))</f>
        <v>#REF!</v>
      </c>
    </row>
    <row r="70" spans="1:5" ht="12.75">
      <c r="A70" s="89" t="e">
        <f>#REF!</f>
        <v>#REF!</v>
      </c>
      <c r="B70" s="85" t="e">
        <f>IF(#REF!="","",CONCATENATE(VLOOKUP(#REF!,#REF!,1)," ",VLOOKUP(#REF!,#REF!,2)))</f>
        <v>#REF!</v>
      </c>
      <c r="C70" s="85" t="e">
        <f>IF(#REF!="","",CONCATENATE(VLOOKUP(#REF!,#REF!,3)))</f>
        <v>#REF!</v>
      </c>
      <c r="D70" s="85" t="e">
        <f>IF(#REF!="","",CONCATENATE(VLOOKUP(#REF!,#REF!,1)," ",VLOOKUP(#REF!,#REF!,2)))</f>
        <v>#REF!</v>
      </c>
      <c r="E70" s="85" t="e">
        <f>IF(#REF!="","",CONCATENATE(VLOOKUP(#REF!,#REF!,3)))</f>
        <v>#REF!</v>
      </c>
    </row>
    <row r="71" spans="1:5" ht="12.75">
      <c r="A71" s="89" t="e">
        <f>#REF!</f>
        <v>#REF!</v>
      </c>
      <c r="B71" s="85" t="e">
        <f>IF(#REF!="","",CONCATENATE(VLOOKUP(#REF!,#REF!,1)," ",VLOOKUP(#REF!,#REF!,2)))</f>
        <v>#REF!</v>
      </c>
      <c r="C71" s="85" t="e">
        <f>IF(#REF!="","",CONCATENATE(VLOOKUP(#REF!,#REF!,3)))</f>
        <v>#REF!</v>
      </c>
      <c r="D71" s="85" t="e">
        <f>IF(#REF!="","",CONCATENATE(VLOOKUP(#REF!,#REF!,1)," ",VLOOKUP(#REF!,#REF!,2)))</f>
        <v>#REF!</v>
      </c>
      <c r="E71" s="85" t="e">
        <f>IF(#REF!="","",CONCATENATE(VLOOKUP(#REF!,#REF!,3)))</f>
        <v>#REF!</v>
      </c>
    </row>
    <row r="72" spans="1:5" ht="12.75">
      <c r="A72" s="89" t="e">
        <f>#REF!</f>
        <v>#REF!</v>
      </c>
      <c r="B72" s="85" t="e">
        <f>IF(#REF!="","",CONCATENATE(VLOOKUP(#REF!,#REF!,1)," ",VLOOKUP(#REF!,#REF!,2)))</f>
        <v>#REF!</v>
      </c>
      <c r="C72" s="85" t="e">
        <f>IF(#REF!="","",CONCATENATE(VLOOKUP(#REF!,#REF!,3)))</f>
        <v>#REF!</v>
      </c>
      <c r="D72" s="85" t="e">
        <f>IF(#REF!="","",CONCATENATE(VLOOKUP(#REF!,#REF!,1)," ",VLOOKUP(#REF!,#REF!,2)))</f>
        <v>#REF!</v>
      </c>
      <c r="E72" s="85" t="e">
        <f>IF(#REF!="","",CONCATENATE(VLOOKUP(#REF!,#REF!,3)))</f>
        <v>#REF!</v>
      </c>
    </row>
    <row r="73" spans="1:5" ht="12.75">
      <c r="A73" s="89" t="e">
        <f>#REF!</f>
        <v>#REF!</v>
      </c>
      <c r="B73" s="85" t="e">
        <f>IF(#REF!="","",CONCATENATE(VLOOKUP(#REF!,#REF!,1)," ",VLOOKUP(#REF!,#REF!,2)))</f>
        <v>#REF!</v>
      </c>
      <c r="C73" s="85" t="e">
        <f>IF(#REF!="","",CONCATENATE(VLOOKUP(#REF!,#REF!,3)))</f>
        <v>#REF!</v>
      </c>
      <c r="D73" s="85" t="e">
        <f>IF(#REF!="","",CONCATENATE(VLOOKUP(#REF!,#REF!,1)," ",VLOOKUP(#REF!,#REF!,2)))</f>
        <v>#REF!</v>
      </c>
      <c r="E73" s="85" t="e">
        <f>IF(#REF!="","",CONCATENATE(VLOOKUP(#REF!,#REF!,3)))</f>
        <v>#REF!</v>
      </c>
    </row>
    <row r="74" spans="1:5" ht="12.75">
      <c r="A74" s="89" t="e">
        <f>#REF!</f>
        <v>#REF!</v>
      </c>
      <c r="B74" s="85" t="e">
        <f>IF(#REF!="","",CONCATENATE(VLOOKUP(#REF!,#REF!,1)," ",VLOOKUP(#REF!,#REF!,2)))</f>
        <v>#REF!</v>
      </c>
      <c r="C74" s="85" t="e">
        <f>IF(#REF!="","",CONCATENATE(VLOOKUP(#REF!,#REF!,3)))</f>
        <v>#REF!</v>
      </c>
      <c r="D74" s="85" t="e">
        <f>IF(#REF!="","",CONCATENATE(VLOOKUP(#REF!,#REF!,1)," ",VLOOKUP(#REF!,#REF!,2)))</f>
        <v>#REF!</v>
      </c>
      <c r="E74" s="85" t="e">
        <f>IF(#REF!="","",CONCATENATE(VLOOKUP(#REF!,#REF!,3)))</f>
        <v>#REF!</v>
      </c>
    </row>
    <row r="75" spans="1:5" ht="12.75">
      <c r="A75" s="89" t="e">
        <f>#REF!</f>
        <v>#REF!</v>
      </c>
      <c r="B75" s="85" t="e">
        <f>IF(#REF!="","",CONCATENATE(VLOOKUP(#REF!,#REF!,1)," ",VLOOKUP(#REF!,#REF!,2)))</f>
        <v>#REF!</v>
      </c>
      <c r="C75" s="85" t="e">
        <f>IF(#REF!="","",CONCATENATE(VLOOKUP(#REF!,#REF!,3)))</f>
        <v>#REF!</v>
      </c>
      <c r="D75" s="85" t="e">
        <f>IF(#REF!="","",CONCATENATE(VLOOKUP(#REF!,#REF!,1)," ",VLOOKUP(#REF!,#REF!,2)))</f>
        <v>#REF!</v>
      </c>
      <c r="E75" s="85" t="e">
        <f>IF(#REF!="","",CONCATENATE(VLOOKUP(#REF!,#REF!,3)))</f>
        <v>#REF!</v>
      </c>
    </row>
    <row r="76" spans="1:5" ht="12.75">
      <c r="A76" s="89" t="e">
        <f>#REF!</f>
        <v>#REF!</v>
      </c>
      <c r="B76" s="85" t="e">
        <f>IF(#REF!="","",CONCATENATE(VLOOKUP(#REF!,#REF!,1)," ",VLOOKUP(#REF!,#REF!,2)))</f>
        <v>#REF!</v>
      </c>
      <c r="C76" s="85" t="e">
        <f>IF(#REF!="","",CONCATENATE(VLOOKUP(#REF!,#REF!,3)))</f>
        <v>#REF!</v>
      </c>
      <c r="D76" s="85" t="e">
        <f>IF(#REF!="","",CONCATENATE(VLOOKUP(#REF!,#REF!,1)," ",VLOOKUP(#REF!,#REF!,2)))</f>
        <v>#REF!</v>
      </c>
      <c r="E76" s="85" t="e">
        <f>IF(#REF!="","",CONCATENATE(VLOOKUP(#REF!,#REF!,3)))</f>
        <v>#REF!</v>
      </c>
    </row>
    <row r="77" spans="1:5" ht="12.75">
      <c r="A77" s="89" t="e">
        <f>#REF!</f>
        <v>#REF!</v>
      </c>
      <c r="B77" s="85" t="e">
        <f>IF(#REF!="","",CONCATENATE(VLOOKUP(#REF!,#REF!,1)," ",VLOOKUP(#REF!,#REF!,2)))</f>
        <v>#REF!</v>
      </c>
      <c r="C77" s="85" t="e">
        <f>IF(#REF!="","",CONCATENATE(VLOOKUP(#REF!,#REF!,3)))</f>
        <v>#REF!</v>
      </c>
      <c r="D77" s="85" t="e">
        <f>IF(#REF!="","",CONCATENATE(VLOOKUP(#REF!,#REF!,1)," ",VLOOKUP(#REF!,#REF!,2)))</f>
        <v>#REF!</v>
      </c>
      <c r="E77" s="85" t="e">
        <f>IF(#REF!="","",CONCATENATE(VLOOKUP(#REF!,#REF!,3)))</f>
        <v>#REF!</v>
      </c>
    </row>
    <row r="78" spans="1:5" ht="12.75">
      <c r="A78" s="85"/>
      <c r="B78" s="85" t="e">
        <f>IF(#REF!="","",CONCATENATE(VLOOKUP(#REF!,#REF!,1)," ",VLOOKUP(#REF!,#REF!,2)))</f>
        <v>#REF!</v>
      </c>
      <c r="C78" s="85" t="e">
        <f>IF(#REF!="","",CONCATENATE(VLOOKUP(#REF!,#REF!,3)))</f>
        <v>#REF!</v>
      </c>
      <c r="D78" s="85" t="e">
        <f>IF(#REF!="","",CONCATENATE(VLOOKUP(#REF!,#REF!,1)," ",VLOOKUP(#REF!,#REF!,2)))</f>
        <v>#REF!</v>
      </c>
      <c r="E78" s="85" t="e">
        <f>IF(#REF!="","",CONCATENATE(VLOOKUP(#REF!,#REF!,3)))</f>
        <v>#REF!</v>
      </c>
    </row>
    <row r="79" spans="1:5" ht="12.75">
      <c r="A79" s="85"/>
      <c r="B79" s="85" t="e">
        <f>IF(#REF!="","",CONCATENATE(VLOOKUP(#REF!,#REF!,1)," ",VLOOKUP(#REF!,#REF!,2)))</f>
        <v>#REF!</v>
      </c>
      <c r="C79" s="85" t="e">
        <f>IF(#REF!="","",CONCATENATE(VLOOKUP(#REF!,#REF!,3)))</f>
        <v>#REF!</v>
      </c>
      <c r="D79" s="85" t="e">
        <f>IF(#REF!="","",CONCATENATE(VLOOKUP(#REF!,#REF!,1)," ",VLOOKUP(#REF!,#REF!,2)))</f>
        <v>#REF!</v>
      </c>
      <c r="E79" s="85" t="e">
        <f>IF(#REF!="","",CONCATENATE(VLOOKUP(#REF!,#REF!,3)))</f>
        <v>#REF!</v>
      </c>
    </row>
    <row r="80" spans="1:5" ht="12.75">
      <c r="A80" s="85"/>
      <c r="B80" s="85" t="e">
        <f>IF(#REF!="","",CONCATENATE(VLOOKUP(#REF!,#REF!,1)," ",VLOOKUP(#REF!,#REF!,2)))</f>
        <v>#REF!</v>
      </c>
      <c r="C80" s="85" t="e">
        <f>IF(#REF!="","",CONCATENATE(VLOOKUP(#REF!,#REF!,3)))</f>
        <v>#REF!</v>
      </c>
      <c r="D80" s="85" t="e">
        <f>IF(#REF!="","",CONCATENATE(VLOOKUP(#REF!,#REF!,1)," ",VLOOKUP(#REF!,#REF!,2)))</f>
        <v>#REF!</v>
      </c>
      <c r="E80" s="85" t="e">
        <f>IF(#REF!="","",CONCATENATE(VLOOKUP(#REF!,#REF!,3)))</f>
        <v>#REF!</v>
      </c>
    </row>
  </sheetData>
  <sheetProtection formatCells="0" formatColumns="0" formatRows="0" insertColumns="0" insertRows="0" deleteRows="0" sort="0" autoFilter="0"/>
  <printOptions/>
  <pageMargins left="0.7" right="0.7" top="0.787401575" bottom="0.7874015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12"/>
  <dimension ref="A1:G160"/>
  <sheetViews>
    <sheetView zoomScalePageLayoutView="0" workbookViewId="0" topLeftCell="A112">
      <selection activeCell="B1" sqref="B1"/>
    </sheetView>
  </sheetViews>
  <sheetFormatPr defaultColWidth="9.00390625" defaultRowHeight="12.75"/>
  <cols>
    <col min="1" max="1" width="25.875" style="121" customWidth="1"/>
    <col min="2" max="2" width="5.625" style="84" customWidth="1"/>
    <col min="3" max="3" width="20.375" style="0" customWidth="1"/>
    <col min="4" max="4" width="25.25390625" style="0" customWidth="1"/>
    <col min="5" max="5" width="20.125" style="0" customWidth="1"/>
    <col min="6" max="6" width="27.75390625" style="0" customWidth="1"/>
    <col min="7" max="7" width="9.125" style="122" customWidth="1"/>
  </cols>
  <sheetData>
    <row r="1" spans="1:7" ht="12.75" customHeight="1">
      <c r="A1" s="86" t="e">
        <f>#REF!</f>
        <v>#REF!</v>
      </c>
      <c r="B1" s="86" t="s">
        <v>56</v>
      </c>
      <c r="C1" s="88" t="e">
        <f>IF(#REF!="","",CONCATENATE(VLOOKUP(#REF!,#REF!,1)," ",VLOOKUP(#REF!,#REF!,2)))</f>
        <v>#REF!</v>
      </c>
      <c r="D1" s="88" t="e">
        <f>IF(#REF!="","",VLOOKUP(#REF!,#REF!,3))</f>
        <v>#REF!</v>
      </c>
      <c r="E1" s="88" t="e">
        <f>IF(#REF!="","",CONCATENATE(VLOOKUP(#REF!,#REF!,1)," ",VLOOKUP(#REF!,#REF!,2)))</f>
        <v>#REF!</v>
      </c>
      <c r="F1" s="88" t="e">
        <f>IF(#REF!="","",VLOOKUP(#REF!,#REF!,3))</f>
        <v>#REF!</v>
      </c>
      <c r="G1" s="271">
        <v>1</v>
      </c>
    </row>
    <row r="2" spans="1:7" ht="12.75" customHeight="1">
      <c r="A2" s="86" t="e">
        <f>#REF!</f>
        <v>#REF!</v>
      </c>
      <c r="B2" s="86" t="s">
        <v>56</v>
      </c>
      <c r="C2" s="88" t="e">
        <f>IF(#REF!="","",CONCATENATE(VLOOKUP(#REF!,#REF!,1)," ",VLOOKUP(#REF!,#REF!,2)))</f>
        <v>#REF!</v>
      </c>
      <c r="D2" s="88" t="e">
        <f>IF(#REF!="","",VLOOKUP(#REF!,#REF!,3))</f>
        <v>#REF!</v>
      </c>
      <c r="E2" s="88" t="e">
        <f>IF(#REF!="","",CONCATENATE(VLOOKUP(#REF!,#REF!,1)," ",VLOOKUP(#REF!,#REF!,2)))</f>
        <v>#REF!</v>
      </c>
      <c r="F2" s="88" t="e">
        <f>IF(#REF!="","",VLOOKUP(#REF!,#REF!,3))</f>
        <v>#REF!</v>
      </c>
      <c r="G2" s="271"/>
    </row>
    <row r="3" spans="1:7" ht="12.75" customHeight="1">
      <c r="A3" s="119" t="e">
        <f>#REF!</f>
        <v>#REF!</v>
      </c>
      <c r="B3" s="89" t="s">
        <v>57</v>
      </c>
      <c r="C3" s="85" t="e">
        <f>IF(#REF!="","",CONCATENATE(VLOOKUP(#REF!,#REF!,1)," ",VLOOKUP(#REF!,#REF!,2)))</f>
        <v>#REF!</v>
      </c>
      <c r="D3" s="85" t="e">
        <f>IF(#REF!="","",VLOOKUP(#REF!,#REF!,3))</f>
        <v>#REF!</v>
      </c>
      <c r="E3" s="85" t="e">
        <f>IF(#REF!="","",CONCATENATE(VLOOKUP(#REF!,#REF!,1)," ",VLOOKUP(#REF!,#REF!,2)))</f>
        <v>#REF!</v>
      </c>
      <c r="F3" s="85" t="e">
        <f>IF(#REF!="","",VLOOKUP(#REF!,#REF!,3))</f>
        <v>#REF!</v>
      </c>
      <c r="G3" s="272">
        <v>2</v>
      </c>
    </row>
    <row r="4" spans="1:7" ht="12.75" customHeight="1">
      <c r="A4" s="119" t="e">
        <f>#REF!</f>
        <v>#REF!</v>
      </c>
      <c r="B4" s="89" t="s">
        <v>57</v>
      </c>
      <c r="C4" s="85" t="e">
        <f>IF(#REF!="","",CONCATENATE(VLOOKUP(#REF!,#REF!,1)," ",VLOOKUP(#REF!,#REF!,2)))</f>
        <v>#REF!</v>
      </c>
      <c r="D4" s="85" t="e">
        <f>IF(#REF!="","",VLOOKUP(#REF!,#REF!,3))</f>
        <v>#REF!</v>
      </c>
      <c r="E4" s="85" t="e">
        <f>IF(#REF!="","",CONCATENATE(VLOOKUP(#REF!,#REF!,1)," ",VLOOKUP(#REF!,#REF!,2)))</f>
        <v>#REF!</v>
      </c>
      <c r="F4" s="85" t="e">
        <f>IF(#REF!="","",VLOOKUP(#REF!,#REF!,3))</f>
        <v>#REF!</v>
      </c>
      <c r="G4" s="272"/>
    </row>
    <row r="5" spans="1:7" ht="12.75" customHeight="1">
      <c r="A5" s="86" t="e">
        <f>#REF!</f>
        <v>#REF!</v>
      </c>
      <c r="B5" s="86" t="s">
        <v>58</v>
      </c>
      <c r="C5" s="88" t="e">
        <f>IF(#REF!="","",CONCATENATE(VLOOKUP(#REF!,#REF!,1)," ",VLOOKUP(#REF!,#REF!,2)))</f>
        <v>#REF!</v>
      </c>
      <c r="D5" s="88" t="e">
        <f>IF(#REF!="","",VLOOKUP(#REF!,#REF!,3))</f>
        <v>#REF!</v>
      </c>
      <c r="E5" s="88" t="e">
        <f>IF(#REF!="","",CONCATENATE(VLOOKUP(#REF!,#REF!,1)," ",VLOOKUP(#REF!,#REF!,2)))</f>
        <v>#REF!</v>
      </c>
      <c r="F5" s="88" t="e">
        <f>IF(#REF!="","",VLOOKUP(#REF!,#REF!,3))</f>
        <v>#REF!</v>
      </c>
      <c r="G5" s="271">
        <v>3</v>
      </c>
    </row>
    <row r="6" spans="1:7" ht="12.75" customHeight="1">
      <c r="A6" s="86" t="e">
        <f>#REF!</f>
        <v>#REF!</v>
      </c>
      <c r="B6" s="86" t="s">
        <v>58</v>
      </c>
      <c r="C6" s="88" t="e">
        <f>IF(#REF!="","",CONCATENATE(VLOOKUP(#REF!,#REF!,1)," ",VLOOKUP(#REF!,#REF!,2)))</f>
        <v>#REF!</v>
      </c>
      <c r="D6" s="88" t="e">
        <f>IF(#REF!="","",VLOOKUP(#REF!,#REF!,3))</f>
        <v>#REF!</v>
      </c>
      <c r="E6" s="88" t="e">
        <f>IF(#REF!="","",CONCATENATE(VLOOKUP(#REF!,#REF!,1)," ",VLOOKUP(#REF!,#REF!,2)))</f>
        <v>#REF!</v>
      </c>
      <c r="F6" s="88" t="e">
        <f>IF(#REF!="","",VLOOKUP(#REF!,#REF!,3))</f>
        <v>#REF!</v>
      </c>
      <c r="G6" s="271"/>
    </row>
    <row r="7" spans="1:7" ht="12.75" customHeight="1">
      <c r="A7" s="119" t="e">
        <f>#REF!</f>
        <v>#REF!</v>
      </c>
      <c r="B7" s="89" t="s">
        <v>59</v>
      </c>
      <c r="C7" s="85" t="e">
        <f>IF(#REF!="","",CONCATENATE(VLOOKUP(#REF!,#REF!,1)," ",VLOOKUP(#REF!,#REF!,2)))</f>
        <v>#REF!</v>
      </c>
      <c r="D7" s="85" t="e">
        <f>IF(#REF!="","",VLOOKUP(#REF!,#REF!,3))</f>
        <v>#REF!</v>
      </c>
      <c r="E7" s="85" t="e">
        <f>IF(#REF!="","",CONCATENATE(VLOOKUP(#REF!,#REF!,1)," ",VLOOKUP(#REF!,#REF!,2)))</f>
        <v>#REF!</v>
      </c>
      <c r="F7" s="85" t="e">
        <f>IF(#REF!="","",VLOOKUP(#REF!,#REF!,3))</f>
        <v>#REF!</v>
      </c>
      <c r="G7" s="272">
        <v>4</v>
      </c>
    </row>
    <row r="8" spans="1:7" ht="12.75" customHeight="1">
      <c r="A8" s="119" t="e">
        <f>#REF!</f>
        <v>#REF!</v>
      </c>
      <c r="B8" s="89" t="s">
        <v>59</v>
      </c>
      <c r="C8" s="85" t="e">
        <f>IF(#REF!="","",CONCATENATE(VLOOKUP(#REF!,#REF!,1)," ",VLOOKUP(#REF!,#REF!,2)))</f>
        <v>#REF!</v>
      </c>
      <c r="D8" s="85" t="e">
        <f>IF(#REF!="","",VLOOKUP(#REF!,#REF!,3))</f>
        <v>#REF!</v>
      </c>
      <c r="E8" s="85" t="e">
        <f>IF(#REF!="","",CONCATENATE(VLOOKUP(#REF!,#REF!,1)," ",VLOOKUP(#REF!,#REF!,2)))</f>
        <v>#REF!</v>
      </c>
      <c r="F8" s="85" t="e">
        <f>IF(#REF!="","",VLOOKUP(#REF!,#REF!,3))</f>
        <v>#REF!</v>
      </c>
      <c r="G8" s="272"/>
    </row>
    <row r="9" spans="1:7" ht="12.75" customHeight="1">
      <c r="A9" s="86" t="e">
        <f>#REF!</f>
        <v>#REF!</v>
      </c>
      <c r="B9" s="86" t="s">
        <v>60</v>
      </c>
      <c r="C9" s="88" t="e">
        <f>IF(#REF!="","",CONCATENATE(VLOOKUP(#REF!,#REF!,1)," ",VLOOKUP(#REF!,#REF!,2)))</f>
        <v>#REF!</v>
      </c>
      <c r="D9" s="88" t="e">
        <f>IF(#REF!="","",VLOOKUP(#REF!,#REF!,3))</f>
        <v>#REF!</v>
      </c>
      <c r="E9" s="88" t="e">
        <f>IF(#REF!="","",CONCATENATE(VLOOKUP(#REF!,#REF!,1)," ",VLOOKUP(#REF!,#REF!,2)))</f>
        <v>#REF!</v>
      </c>
      <c r="F9" s="88" t="e">
        <f>IF(#REF!="","",VLOOKUP(#REF!,#REF!,3))</f>
        <v>#REF!</v>
      </c>
      <c r="G9" s="271">
        <v>5</v>
      </c>
    </row>
    <row r="10" spans="1:7" ht="12.75" customHeight="1">
      <c r="A10" s="86" t="e">
        <f>#REF!</f>
        <v>#REF!</v>
      </c>
      <c r="B10" s="86" t="s">
        <v>60</v>
      </c>
      <c r="C10" s="88" t="e">
        <f>IF(#REF!="","",CONCATENATE(VLOOKUP(#REF!,#REF!,1)," ",VLOOKUP(#REF!,#REF!,2)))</f>
        <v>#REF!</v>
      </c>
      <c r="D10" s="88" t="e">
        <f>IF(#REF!="","",VLOOKUP(#REF!,#REF!,3))</f>
        <v>#REF!</v>
      </c>
      <c r="E10" s="88" t="e">
        <f>IF(#REF!="","",CONCATENATE(VLOOKUP(#REF!,#REF!,1)," ",VLOOKUP(#REF!,#REF!,2)))</f>
        <v>#REF!</v>
      </c>
      <c r="F10" s="88" t="e">
        <f>IF(#REF!="","",VLOOKUP(#REF!,#REF!,3))</f>
        <v>#REF!</v>
      </c>
      <c r="G10" s="271"/>
    </row>
    <row r="11" spans="1:7" ht="12.75" customHeight="1">
      <c r="A11" s="119" t="e">
        <f>#REF!</f>
        <v>#REF!</v>
      </c>
      <c r="B11" s="89" t="s">
        <v>61</v>
      </c>
      <c r="C11" s="85" t="e">
        <f>IF(#REF!="","",CONCATENATE(VLOOKUP(#REF!,#REF!,1)," ",VLOOKUP(#REF!,#REF!,2)))</f>
        <v>#REF!</v>
      </c>
      <c r="D11" s="85" t="e">
        <f>IF(#REF!="","",VLOOKUP(#REF!,#REF!,3))</f>
        <v>#REF!</v>
      </c>
      <c r="E11" s="85" t="e">
        <f>IF(#REF!="","",CONCATENATE(VLOOKUP(#REF!,#REF!,1)," ",VLOOKUP(#REF!,#REF!,2)))</f>
        <v>#REF!</v>
      </c>
      <c r="F11" s="85" t="e">
        <f>IF(#REF!="","",VLOOKUP(#REF!,#REF!,3))</f>
        <v>#REF!</v>
      </c>
      <c r="G11" s="272">
        <v>6</v>
      </c>
    </row>
    <row r="12" spans="1:7" ht="12.75" customHeight="1">
      <c r="A12" s="119" t="e">
        <f>#REF!</f>
        <v>#REF!</v>
      </c>
      <c r="B12" s="89" t="s">
        <v>61</v>
      </c>
      <c r="C12" s="85" t="e">
        <f>IF(#REF!="","",CONCATENATE(VLOOKUP(#REF!,#REF!,1)," ",VLOOKUP(#REF!,#REF!,2)))</f>
        <v>#REF!</v>
      </c>
      <c r="D12" s="85" t="e">
        <f>IF(#REF!="","",VLOOKUP(#REF!,#REF!,3))</f>
        <v>#REF!</v>
      </c>
      <c r="E12" s="85" t="e">
        <f>IF(#REF!="","",CONCATENATE(VLOOKUP(#REF!,#REF!,1)," ",VLOOKUP(#REF!,#REF!,2)))</f>
        <v>#REF!</v>
      </c>
      <c r="F12" s="85" t="e">
        <f>IF(#REF!="","",VLOOKUP(#REF!,#REF!,3))</f>
        <v>#REF!</v>
      </c>
      <c r="G12" s="272"/>
    </row>
    <row r="13" spans="1:7" ht="12.75" customHeight="1">
      <c r="A13" s="86" t="e">
        <f>#REF!</f>
        <v>#REF!</v>
      </c>
      <c r="B13" s="86" t="s">
        <v>62</v>
      </c>
      <c r="C13" s="88" t="e">
        <f>IF(#REF!="","",CONCATENATE(VLOOKUP(#REF!,#REF!,1)," ",VLOOKUP(#REF!,#REF!,2)))</f>
        <v>#REF!</v>
      </c>
      <c r="D13" s="88" t="e">
        <f>IF(#REF!="","",VLOOKUP(#REF!,#REF!,3))</f>
        <v>#REF!</v>
      </c>
      <c r="E13" s="88" t="e">
        <f>IF(#REF!="","",CONCATENATE(VLOOKUP(#REF!,#REF!,1)," ",VLOOKUP(#REF!,#REF!,2)))</f>
        <v>#REF!</v>
      </c>
      <c r="F13" s="88" t="e">
        <f>IF(#REF!="","",VLOOKUP(#REF!,#REF!,3))</f>
        <v>#REF!</v>
      </c>
      <c r="G13" s="271">
        <v>7</v>
      </c>
    </row>
    <row r="14" spans="1:7" ht="12.75" customHeight="1">
      <c r="A14" s="86" t="e">
        <f>#REF!</f>
        <v>#REF!</v>
      </c>
      <c r="B14" s="86" t="s">
        <v>62</v>
      </c>
      <c r="C14" s="88" t="e">
        <f>IF(#REF!="","",CONCATENATE(VLOOKUP(#REF!,#REF!,1)," ",VLOOKUP(#REF!,#REF!,2)))</f>
        <v>#REF!</v>
      </c>
      <c r="D14" s="88" t="e">
        <f>IF(#REF!="","",VLOOKUP(#REF!,#REF!,3))</f>
        <v>#REF!</v>
      </c>
      <c r="E14" s="88" t="e">
        <f>IF(#REF!="","",CONCATENATE(VLOOKUP(#REF!,#REF!,1)," ",VLOOKUP(#REF!,#REF!,2)))</f>
        <v>#REF!</v>
      </c>
      <c r="F14" s="88" t="e">
        <f>IF(#REF!="","",VLOOKUP(#REF!,#REF!,3))</f>
        <v>#REF!</v>
      </c>
      <c r="G14" s="271"/>
    </row>
    <row r="15" spans="1:7" ht="12.75" customHeight="1">
      <c r="A15" s="119" t="e">
        <f>#REF!</f>
        <v>#REF!</v>
      </c>
      <c r="B15" s="89" t="s">
        <v>63</v>
      </c>
      <c r="C15" s="85" t="e">
        <f>IF(#REF!="","",CONCATENATE(VLOOKUP(#REF!,#REF!,1)," ",VLOOKUP(#REF!,#REF!,2)))</f>
        <v>#REF!</v>
      </c>
      <c r="D15" s="85" t="e">
        <f>IF(#REF!="","",VLOOKUP(#REF!,#REF!,3))</f>
        <v>#REF!</v>
      </c>
      <c r="E15" s="85" t="e">
        <f>IF(#REF!="","",CONCATENATE(VLOOKUP(#REF!,#REF!,1)," ",VLOOKUP(#REF!,#REF!,2)))</f>
        <v>#REF!</v>
      </c>
      <c r="F15" s="85" t="e">
        <f>IF(#REF!="","",VLOOKUP(#REF!,#REF!,3))</f>
        <v>#REF!</v>
      </c>
      <c r="G15" s="272">
        <v>8</v>
      </c>
    </row>
    <row r="16" spans="1:7" ht="12.75" customHeight="1">
      <c r="A16" s="119" t="e">
        <f>#REF!</f>
        <v>#REF!</v>
      </c>
      <c r="B16" s="89" t="s">
        <v>63</v>
      </c>
      <c r="C16" s="85" t="e">
        <f>IF(#REF!="","",CONCATENATE(VLOOKUP(#REF!,#REF!,1)," ",VLOOKUP(#REF!,#REF!,2)))</f>
        <v>#REF!</v>
      </c>
      <c r="D16" s="85" t="e">
        <f>IF(#REF!="","",VLOOKUP(#REF!,#REF!,3))</f>
        <v>#REF!</v>
      </c>
      <c r="E16" s="85" t="e">
        <f>IF(#REF!="","",CONCATENATE(VLOOKUP(#REF!,#REF!,1)," ",VLOOKUP(#REF!,#REF!,2)))</f>
        <v>#REF!</v>
      </c>
      <c r="F16" s="85" t="e">
        <f>IF(#REF!="","",VLOOKUP(#REF!,#REF!,3))</f>
        <v>#REF!</v>
      </c>
      <c r="G16" s="272"/>
    </row>
    <row r="17" spans="1:7" ht="12.75" customHeight="1">
      <c r="A17" s="86" t="e">
        <f>#REF!</f>
        <v>#REF!</v>
      </c>
      <c r="B17" s="86" t="s">
        <v>64</v>
      </c>
      <c r="C17" s="88" t="e">
        <f>IF(#REF!="","",CONCATENATE(VLOOKUP(#REF!,#REF!,1)," ",VLOOKUP(#REF!,#REF!,2)))</f>
        <v>#REF!</v>
      </c>
      <c r="D17" s="88" t="e">
        <f>IF(#REF!="","",VLOOKUP(#REF!,#REF!,3))</f>
        <v>#REF!</v>
      </c>
      <c r="E17" s="88" t="e">
        <f>IF(#REF!="","",CONCATENATE(VLOOKUP(#REF!,#REF!,1)," ",VLOOKUP(#REF!,#REF!,2)))</f>
        <v>#REF!</v>
      </c>
      <c r="F17" s="88" t="e">
        <f>IF(#REF!="","",VLOOKUP(#REF!,#REF!,3))</f>
        <v>#REF!</v>
      </c>
      <c r="G17" s="271">
        <v>9</v>
      </c>
    </row>
    <row r="18" spans="1:7" ht="12.75" customHeight="1">
      <c r="A18" s="86" t="e">
        <f>#REF!</f>
        <v>#REF!</v>
      </c>
      <c r="B18" s="86" t="s">
        <v>64</v>
      </c>
      <c r="C18" s="88" t="e">
        <f>IF(#REF!="","",CONCATENATE(VLOOKUP(#REF!,#REF!,1)," ",VLOOKUP(#REF!,#REF!,2)))</f>
        <v>#REF!</v>
      </c>
      <c r="D18" s="88" t="e">
        <f>IF(#REF!="","",VLOOKUP(#REF!,#REF!,3))</f>
        <v>#REF!</v>
      </c>
      <c r="E18" s="88" t="e">
        <f>IF(#REF!="","",CONCATENATE(VLOOKUP(#REF!,#REF!,1)," ",VLOOKUP(#REF!,#REF!,2)))</f>
        <v>#REF!</v>
      </c>
      <c r="F18" s="88" t="e">
        <f>IF(#REF!="","",VLOOKUP(#REF!,#REF!,3))</f>
        <v>#REF!</v>
      </c>
      <c r="G18" s="271"/>
    </row>
    <row r="19" spans="1:7" ht="12.75" customHeight="1">
      <c r="A19" s="119" t="e">
        <f>#REF!</f>
        <v>#REF!</v>
      </c>
      <c r="B19" s="89" t="s">
        <v>65</v>
      </c>
      <c r="C19" s="85" t="e">
        <f>IF(#REF!="","",CONCATENATE(VLOOKUP(#REF!,#REF!,1)," ",VLOOKUP(#REF!,#REF!,2)))</f>
        <v>#REF!</v>
      </c>
      <c r="D19" s="85" t="e">
        <f>IF(#REF!="","",VLOOKUP(#REF!,#REF!,3))</f>
        <v>#REF!</v>
      </c>
      <c r="E19" s="85" t="e">
        <f>IF(#REF!="","",CONCATENATE(VLOOKUP(#REF!,#REF!,1)," ",VLOOKUP(#REF!,#REF!,2)))</f>
        <v>#REF!</v>
      </c>
      <c r="F19" s="85" t="e">
        <f>IF(#REF!="","",VLOOKUP(#REF!,#REF!,3))</f>
        <v>#REF!</v>
      </c>
      <c r="G19" s="272">
        <v>10</v>
      </c>
    </row>
    <row r="20" spans="1:7" ht="12.75" customHeight="1">
      <c r="A20" s="119" t="e">
        <f>#REF!</f>
        <v>#REF!</v>
      </c>
      <c r="B20" s="89" t="s">
        <v>65</v>
      </c>
      <c r="C20" s="85" t="e">
        <f>IF(#REF!="","",CONCATENATE(VLOOKUP(#REF!,#REF!,1)," ",VLOOKUP(#REF!,#REF!,2)))</f>
        <v>#REF!</v>
      </c>
      <c r="D20" s="85" t="e">
        <f>IF(#REF!="","",VLOOKUP(#REF!,#REF!,3))</f>
        <v>#REF!</v>
      </c>
      <c r="E20" s="85" t="e">
        <f>IF(#REF!="","",CONCATENATE(VLOOKUP(#REF!,#REF!,1)," ",VLOOKUP(#REF!,#REF!,2)))</f>
        <v>#REF!</v>
      </c>
      <c r="F20" s="85" t="e">
        <f>IF(#REF!="","",VLOOKUP(#REF!,#REF!,3))</f>
        <v>#REF!</v>
      </c>
      <c r="G20" s="272"/>
    </row>
    <row r="21" spans="1:7" ht="12.75" customHeight="1">
      <c r="A21" s="86" t="e">
        <f>#REF!</f>
        <v>#REF!</v>
      </c>
      <c r="B21" s="86" t="s">
        <v>66</v>
      </c>
      <c r="C21" s="88" t="e">
        <f>IF(#REF!="","",CONCATENATE(VLOOKUP(#REF!,#REF!,1)," ",VLOOKUP(#REF!,#REF!,2)))</f>
        <v>#REF!</v>
      </c>
      <c r="D21" s="88" t="e">
        <f>IF(#REF!="","",VLOOKUP(#REF!,#REF!,3))</f>
        <v>#REF!</v>
      </c>
      <c r="E21" s="88" t="e">
        <f>IF(#REF!="","",CONCATENATE(VLOOKUP(#REF!,#REF!,1)," ",VLOOKUP(#REF!,#REF!,2)))</f>
        <v>#REF!</v>
      </c>
      <c r="F21" s="88" t="e">
        <f>IF(#REF!="","",VLOOKUP(#REF!,#REF!,3))</f>
        <v>#REF!</v>
      </c>
      <c r="G21" s="271">
        <v>11</v>
      </c>
    </row>
    <row r="22" spans="1:7" ht="12.75" customHeight="1">
      <c r="A22" s="86" t="e">
        <f>#REF!</f>
        <v>#REF!</v>
      </c>
      <c r="B22" s="86" t="s">
        <v>66</v>
      </c>
      <c r="C22" s="88" t="e">
        <f>IF(#REF!="","",CONCATENATE(VLOOKUP(#REF!,#REF!,1)," ",VLOOKUP(#REF!,#REF!,2)))</f>
        <v>#REF!</v>
      </c>
      <c r="D22" s="88" t="e">
        <f>IF(#REF!="","",VLOOKUP(#REF!,#REF!,3))</f>
        <v>#REF!</v>
      </c>
      <c r="E22" s="88" t="e">
        <f>IF(#REF!="","",CONCATENATE(VLOOKUP(#REF!,#REF!,1)," ",VLOOKUP(#REF!,#REF!,2)))</f>
        <v>#REF!</v>
      </c>
      <c r="F22" s="88" t="e">
        <f>IF(#REF!="","",VLOOKUP(#REF!,#REF!,3))</f>
        <v>#REF!</v>
      </c>
      <c r="G22" s="271"/>
    </row>
    <row r="23" spans="1:7" ht="12.75" customHeight="1">
      <c r="A23" s="119" t="e">
        <f>#REF!</f>
        <v>#REF!</v>
      </c>
      <c r="B23" s="89" t="s">
        <v>67</v>
      </c>
      <c r="C23" s="85" t="e">
        <f>IF(#REF!="","",CONCATENATE(VLOOKUP(#REF!,#REF!,1)," ",VLOOKUP(#REF!,#REF!,2)))</f>
        <v>#REF!</v>
      </c>
      <c r="D23" s="85" t="e">
        <f>IF(#REF!="","",VLOOKUP(#REF!,#REF!,3))</f>
        <v>#REF!</v>
      </c>
      <c r="E23" s="85" t="e">
        <f>IF(#REF!="","",CONCATENATE(VLOOKUP(#REF!,#REF!,1)," ",VLOOKUP(#REF!,#REF!,2)))</f>
        <v>#REF!</v>
      </c>
      <c r="F23" s="85" t="e">
        <f>IF(#REF!="","",VLOOKUP(#REF!,#REF!,3))</f>
        <v>#REF!</v>
      </c>
      <c r="G23" s="272">
        <v>12</v>
      </c>
    </row>
    <row r="24" spans="1:7" ht="12.75" customHeight="1">
      <c r="A24" s="119" t="e">
        <f>#REF!</f>
        <v>#REF!</v>
      </c>
      <c r="B24" s="89" t="s">
        <v>67</v>
      </c>
      <c r="C24" s="85" t="e">
        <f>IF(#REF!="","",CONCATENATE(VLOOKUP(#REF!,#REF!,1)," ",VLOOKUP(#REF!,#REF!,2)))</f>
        <v>#REF!</v>
      </c>
      <c r="D24" s="85" t="e">
        <f>IF(#REF!="","",VLOOKUP(#REF!,#REF!,3))</f>
        <v>#REF!</v>
      </c>
      <c r="E24" s="85" t="e">
        <f>IF(#REF!="","",CONCATENATE(VLOOKUP(#REF!,#REF!,1)," ",VLOOKUP(#REF!,#REF!,2)))</f>
        <v>#REF!</v>
      </c>
      <c r="F24" s="85" t="e">
        <f>IF(#REF!="","",VLOOKUP(#REF!,#REF!,3))</f>
        <v>#REF!</v>
      </c>
      <c r="G24" s="272"/>
    </row>
    <row r="25" spans="1:7" ht="12.75" customHeight="1">
      <c r="A25" s="86" t="e">
        <f>#REF!</f>
        <v>#REF!</v>
      </c>
      <c r="B25" s="86" t="s">
        <v>68</v>
      </c>
      <c r="C25" s="88" t="e">
        <f>IF(#REF!="","",CONCATENATE(VLOOKUP(#REF!,#REF!,1)," ",VLOOKUP(#REF!,#REF!,2)))</f>
        <v>#REF!</v>
      </c>
      <c r="D25" s="88" t="e">
        <f>IF(#REF!="","",VLOOKUP(#REF!,#REF!,3))</f>
        <v>#REF!</v>
      </c>
      <c r="E25" s="88" t="e">
        <f>IF(#REF!="","",CONCATENATE(VLOOKUP(#REF!,#REF!,1)," ",VLOOKUP(#REF!,#REF!,2)))</f>
        <v>#REF!</v>
      </c>
      <c r="F25" s="88" t="e">
        <f>IF(#REF!="","",VLOOKUP(#REF!,#REF!,3))</f>
        <v>#REF!</v>
      </c>
      <c r="G25" s="271">
        <v>13</v>
      </c>
    </row>
    <row r="26" spans="1:7" ht="12.75" customHeight="1">
      <c r="A26" s="86" t="e">
        <f>#REF!</f>
        <v>#REF!</v>
      </c>
      <c r="B26" s="86" t="s">
        <v>68</v>
      </c>
      <c r="C26" s="88" t="e">
        <f>IF(#REF!="","",CONCATENATE(VLOOKUP(#REF!,#REF!,1)," ",VLOOKUP(#REF!,#REF!,2)))</f>
        <v>#REF!</v>
      </c>
      <c r="D26" s="88" t="e">
        <f>IF(#REF!="","",VLOOKUP(#REF!,#REF!,3))</f>
        <v>#REF!</v>
      </c>
      <c r="E26" s="88" t="e">
        <f>IF(#REF!="","",CONCATENATE(VLOOKUP(#REF!,#REF!,1)," ",VLOOKUP(#REF!,#REF!,2)))</f>
        <v>#REF!</v>
      </c>
      <c r="F26" s="88" t="e">
        <f>IF(#REF!="","",VLOOKUP(#REF!,#REF!,3))</f>
        <v>#REF!</v>
      </c>
      <c r="G26" s="271"/>
    </row>
    <row r="27" spans="1:7" ht="12.75" customHeight="1">
      <c r="A27" s="119" t="e">
        <f>#REF!</f>
        <v>#REF!</v>
      </c>
      <c r="B27" s="89" t="s">
        <v>69</v>
      </c>
      <c r="C27" s="85" t="e">
        <f>IF(#REF!="","",CONCATENATE(VLOOKUP(#REF!,#REF!,1)," ",VLOOKUP(#REF!,#REF!,2)))</f>
        <v>#REF!</v>
      </c>
      <c r="D27" s="85" t="e">
        <f>IF(#REF!="","",VLOOKUP(#REF!,#REF!,3))</f>
        <v>#REF!</v>
      </c>
      <c r="E27" s="85" t="e">
        <f>IF(#REF!="","",CONCATENATE(VLOOKUP(#REF!,#REF!,1)," ",VLOOKUP(#REF!,#REF!,2)))</f>
        <v>#REF!</v>
      </c>
      <c r="F27" s="85" t="e">
        <f>IF(#REF!="","",VLOOKUP(#REF!,#REF!,3))</f>
        <v>#REF!</v>
      </c>
      <c r="G27" s="272">
        <v>14</v>
      </c>
    </row>
    <row r="28" spans="1:7" ht="12.75" customHeight="1">
      <c r="A28" s="119" t="e">
        <f>#REF!</f>
        <v>#REF!</v>
      </c>
      <c r="B28" s="89" t="s">
        <v>69</v>
      </c>
      <c r="C28" s="85" t="e">
        <f>IF(#REF!="","",CONCATENATE(VLOOKUP(#REF!,#REF!,1)," ",VLOOKUP(#REF!,#REF!,2)))</f>
        <v>#REF!</v>
      </c>
      <c r="D28" s="85" t="e">
        <f>IF(#REF!="","",VLOOKUP(#REF!,#REF!,3))</f>
        <v>#REF!</v>
      </c>
      <c r="E28" s="85" t="e">
        <f>IF(#REF!="","",CONCATENATE(VLOOKUP(#REF!,#REF!,1)," ",VLOOKUP(#REF!,#REF!,2)))</f>
        <v>#REF!</v>
      </c>
      <c r="F28" s="85" t="e">
        <f>IF(#REF!="","",VLOOKUP(#REF!,#REF!,3))</f>
        <v>#REF!</v>
      </c>
      <c r="G28" s="272"/>
    </row>
    <row r="29" spans="1:7" ht="12.75" customHeight="1">
      <c r="A29" s="86" t="e">
        <f>#REF!</f>
        <v>#REF!</v>
      </c>
      <c r="B29" s="86" t="s">
        <v>70</v>
      </c>
      <c r="C29" s="88" t="e">
        <f>IF(#REF!="","",CONCATENATE(VLOOKUP(#REF!,#REF!,1)," ",VLOOKUP(#REF!,#REF!,2)))</f>
        <v>#REF!</v>
      </c>
      <c r="D29" s="88" t="e">
        <f>IF(#REF!="","",VLOOKUP(#REF!,#REF!,3))</f>
        <v>#REF!</v>
      </c>
      <c r="E29" s="88" t="e">
        <f>IF(#REF!="","",CONCATENATE(VLOOKUP(#REF!,#REF!,1)," ",VLOOKUP(#REF!,#REF!,2)))</f>
        <v>#REF!</v>
      </c>
      <c r="F29" s="88" t="e">
        <f>IF(#REF!="","",VLOOKUP(#REF!,#REF!,3))</f>
        <v>#REF!</v>
      </c>
      <c r="G29" s="271">
        <v>15</v>
      </c>
    </row>
    <row r="30" spans="1:7" ht="12.75" customHeight="1">
      <c r="A30" s="86" t="e">
        <f>#REF!</f>
        <v>#REF!</v>
      </c>
      <c r="B30" s="86" t="s">
        <v>70</v>
      </c>
      <c r="C30" s="88" t="e">
        <f>IF(#REF!="","",CONCATENATE(VLOOKUP(#REF!,#REF!,1)," ",VLOOKUP(#REF!,#REF!,2)))</f>
        <v>#REF!</v>
      </c>
      <c r="D30" s="88" t="e">
        <f>IF(#REF!="","",VLOOKUP(#REF!,#REF!,3))</f>
        <v>#REF!</v>
      </c>
      <c r="E30" s="88" t="e">
        <f>IF(#REF!="","",CONCATENATE(VLOOKUP(#REF!,#REF!,1)," ",VLOOKUP(#REF!,#REF!,2)))</f>
        <v>#REF!</v>
      </c>
      <c r="F30" s="88" t="e">
        <f>IF(#REF!="","",VLOOKUP(#REF!,#REF!,3))</f>
        <v>#REF!</v>
      </c>
      <c r="G30" s="271"/>
    </row>
    <row r="31" spans="1:7" ht="12.75" customHeight="1">
      <c r="A31" s="119" t="e">
        <f>#REF!</f>
        <v>#REF!</v>
      </c>
      <c r="B31" s="89" t="s">
        <v>71</v>
      </c>
      <c r="C31" s="85" t="e">
        <f>IF(#REF!="","",CONCATENATE(VLOOKUP(#REF!,#REF!,1)," ",VLOOKUP(#REF!,#REF!,2)))</f>
        <v>#REF!</v>
      </c>
      <c r="D31" s="85" t="e">
        <f>IF(#REF!="","",VLOOKUP(#REF!,#REF!,3))</f>
        <v>#REF!</v>
      </c>
      <c r="E31" s="85" t="e">
        <f>IF(#REF!="","",CONCATENATE(VLOOKUP(#REF!,#REF!,1)," ",VLOOKUP(#REF!,#REF!,2)))</f>
        <v>#REF!</v>
      </c>
      <c r="F31" s="85" t="e">
        <f>IF(#REF!="","",VLOOKUP(#REF!,#REF!,3))</f>
        <v>#REF!</v>
      </c>
      <c r="G31" s="273">
        <v>16</v>
      </c>
    </row>
    <row r="32" spans="1:7" ht="12.75" customHeight="1">
      <c r="A32" s="119" t="e">
        <f>#REF!</f>
        <v>#REF!</v>
      </c>
      <c r="B32" s="89" t="s">
        <v>71</v>
      </c>
      <c r="C32" s="85" t="e">
        <f>IF(#REF!="","",CONCATENATE(VLOOKUP(#REF!,#REF!,1)," ",VLOOKUP(#REF!,#REF!,2)))</f>
        <v>#REF!</v>
      </c>
      <c r="D32" s="85" t="e">
        <f>IF(#REF!="","",VLOOKUP(#REF!,#REF!,3))</f>
        <v>#REF!</v>
      </c>
      <c r="E32" s="85" t="e">
        <f>IF(#REF!="","",CONCATENATE(VLOOKUP(#REF!,#REF!,1)," ",VLOOKUP(#REF!,#REF!,2)))</f>
        <v>#REF!</v>
      </c>
      <c r="F32" s="85" t="e">
        <f>IF(#REF!="","",VLOOKUP(#REF!,#REF!,3))</f>
        <v>#REF!</v>
      </c>
      <c r="G32" s="273"/>
    </row>
    <row r="33" spans="1:7" ht="12.75" customHeight="1">
      <c r="A33" s="86" t="e">
        <f>#REF!</f>
        <v>#REF!</v>
      </c>
      <c r="B33" s="86" t="s">
        <v>88</v>
      </c>
      <c r="C33" s="88" t="e">
        <f>IF(#REF!="","",CONCATENATE(VLOOKUP(#REF!,#REF!,1)," ",VLOOKUP(#REF!,#REF!,2)))</f>
        <v>#REF!</v>
      </c>
      <c r="D33" s="88" t="e">
        <f>IF(#REF!="","",VLOOKUP(#REF!,#REF!,3))</f>
        <v>#REF!</v>
      </c>
      <c r="E33" s="88" t="e">
        <f>IF(#REF!="","",CONCATENATE(VLOOKUP(#REF!,#REF!,1)," ",VLOOKUP(#REF!,#REF!,2)))</f>
        <v>#REF!</v>
      </c>
      <c r="F33" s="88" t="e">
        <f>IF(#REF!="","",VLOOKUP(#REF!,#REF!,3))</f>
        <v>#REF!</v>
      </c>
      <c r="G33" s="271">
        <v>1</v>
      </c>
    </row>
    <row r="34" spans="1:7" ht="12.75" customHeight="1">
      <c r="A34" s="86" t="e">
        <f>#REF!</f>
        <v>#REF!</v>
      </c>
      <c r="B34" s="86" t="s">
        <v>88</v>
      </c>
      <c r="C34" s="88" t="e">
        <f>IF(#REF!="","",CONCATENATE(VLOOKUP(#REF!,#REF!,1)," ",VLOOKUP(#REF!,#REF!,2)))</f>
        <v>#REF!</v>
      </c>
      <c r="D34" s="88" t="e">
        <f>IF(#REF!="","",VLOOKUP(#REF!,#REF!,3))</f>
        <v>#REF!</v>
      </c>
      <c r="E34" s="88" t="e">
        <f>IF(#REF!="","",CONCATENATE(VLOOKUP(#REF!,#REF!,1)," ",VLOOKUP(#REF!,#REF!,2)))</f>
        <v>#REF!</v>
      </c>
      <c r="F34" s="88" t="e">
        <f>IF(#REF!="","",VLOOKUP(#REF!,#REF!,3))</f>
        <v>#REF!</v>
      </c>
      <c r="G34" s="271"/>
    </row>
    <row r="35" spans="1:7" ht="12.75" customHeight="1">
      <c r="A35" s="119" t="e">
        <f>#REF!</f>
        <v>#REF!</v>
      </c>
      <c r="B35" s="89" t="s">
        <v>89</v>
      </c>
      <c r="C35" s="85" t="e">
        <f>IF(#REF!="","",CONCATENATE(VLOOKUP(#REF!,#REF!,1)," ",VLOOKUP(#REF!,#REF!,2)))</f>
        <v>#REF!</v>
      </c>
      <c r="D35" s="85" t="e">
        <f>IF(#REF!="","",VLOOKUP(#REF!,#REF!,3))</f>
        <v>#REF!</v>
      </c>
      <c r="E35" s="85" t="e">
        <f>IF(#REF!="","",CONCATENATE(VLOOKUP(#REF!,#REF!,1)," ",VLOOKUP(#REF!,#REF!,2)))</f>
        <v>#REF!</v>
      </c>
      <c r="F35" s="85" t="e">
        <f>IF(#REF!="","",VLOOKUP(#REF!,#REF!,3))</f>
        <v>#REF!</v>
      </c>
      <c r="G35" s="272">
        <v>2</v>
      </c>
    </row>
    <row r="36" spans="1:7" ht="12.75" customHeight="1">
      <c r="A36" s="119" t="e">
        <f>#REF!</f>
        <v>#REF!</v>
      </c>
      <c r="B36" s="89" t="s">
        <v>89</v>
      </c>
      <c r="C36" s="85" t="e">
        <f>IF(#REF!="","",CONCATENATE(VLOOKUP(#REF!,#REF!,1)," ",VLOOKUP(#REF!,#REF!,2)))</f>
        <v>#REF!</v>
      </c>
      <c r="D36" s="85" t="e">
        <f>IF(#REF!="","",VLOOKUP(#REF!,#REF!,3))</f>
        <v>#REF!</v>
      </c>
      <c r="E36" s="85" t="e">
        <f>IF(#REF!="","",CONCATENATE(VLOOKUP(#REF!,#REF!,1)," ",VLOOKUP(#REF!,#REF!,2)))</f>
        <v>#REF!</v>
      </c>
      <c r="F36" s="85" t="e">
        <f>IF(#REF!="","",VLOOKUP(#REF!,#REF!,3))</f>
        <v>#REF!</v>
      </c>
      <c r="G36" s="272"/>
    </row>
    <row r="37" spans="1:7" ht="12.75" customHeight="1">
      <c r="A37" s="86" t="e">
        <f>#REF!</f>
        <v>#REF!</v>
      </c>
      <c r="B37" s="86" t="s">
        <v>90</v>
      </c>
      <c r="C37" s="88" t="e">
        <f>IF(#REF!="","",CONCATENATE(VLOOKUP(#REF!,#REF!,1)," ",VLOOKUP(#REF!,#REF!,2)))</f>
        <v>#REF!</v>
      </c>
      <c r="D37" s="88" t="e">
        <f>IF(#REF!="","",VLOOKUP(#REF!,#REF!,3))</f>
        <v>#REF!</v>
      </c>
      <c r="E37" s="88" t="e">
        <f>IF(#REF!="","",CONCATENATE(VLOOKUP(#REF!,#REF!,1)," ",VLOOKUP(#REF!,#REF!,2)))</f>
        <v>#REF!</v>
      </c>
      <c r="F37" s="88" t="e">
        <f>IF(#REF!="","",VLOOKUP(#REF!,#REF!,3))</f>
        <v>#REF!</v>
      </c>
      <c r="G37" s="271">
        <v>3</v>
      </c>
    </row>
    <row r="38" spans="1:7" ht="12.75" customHeight="1">
      <c r="A38" s="86" t="e">
        <f>#REF!</f>
        <v>#REF!</v>
      </c>
      <c r="B38" s="86" t="s">
        <v>90</v>
      </c>
      <c r="C38" s="88" t="e">
        <f>IF(#REF!="","",CONCATENATE(VLOOKUP(#REF!,#REF!,1)," ",VLOOKUP(#REF!,#REF!,2)))</f>
        <v>#REF!</v>
      </c>
      <c r="D38" s="88" t="e">
        <f>IF(#REF!="","",VLOOKUP(#REF!,#REF!,3))</f>
        <v>#REF!</v>
      </c>
      <c r="E38" s="88" t="e">
        <f>IF(#REF!="","",CONCATENATE(VLOOKUP(#REF!,#REF!,1)," ",VLOOKUP(#REF!,#REF!,2)))</f>
        <v>#REF!</v>
      </c>
      <c r="F38" s="88" t="e">
        <f>IF(#REF!="","",VLOOKUP(#REF!,#REF!,3))</f>
        <v>#REF!</v>
      </c>
      <c r="G38" s="271"/>
    </row>
    <row r="39" spans="1:7" ht="12.75" customHeight="1">
      <c r="A39" s="119" t="e">
        <f>#REF!</f>
        <v>#REF!</v>
      </c>
      <c r="B39" s="89" t="s">
        <v>91</v>
      </c>
      <c r="C39" s="85" t="e">
        <f>IF(#REF!="","",CONCATENATE(VLOOKUP(#REF!,#REF!,1)," ",VLOOKUP(#REF!,#REF!,2)))</f>
        <v>#REF!</v>
      </c>
      <c r="D39" s="85" t="e">
        <f>IF(#REF!="","",VLOOKUP(#REF!,#REF!,3))</f>
        <v>#REF!</v>
      </c>
      <c r="E39" s="85" t="e">
        <f>IF(#REF!="","",CONCATENATE(VLOOKUP(#REF!,#REF!,1)," ",VLOOKUP(#REF!,#REF!,2)))</f>
        <v>#REF!</v>
      </c>
      <c r="F39" s="85" t="e">
        <f>IF(#REF!="","",VLOOKUP(#REF!,#REF!,3))</f>
        <v>#REF!</v>
      </c>
      <c r="G39" s="272">
        <v>4</v>
      </c>
    </row>
    <row r="40" spans="1:7" ht="12.75" customHeight="1">
      <c r="A40" s="119" t="e">
        <f>#REF!</f>
        <v>#REF!</v>
      </c>
      <c r="B40" s="89" t="s">
        <v>91</v>
      </c>
      <c r="C40" s="85" t="e">
        <f>IF(#REF!="","",CONCATENATE(VLOOKUP(#REF!,#REF!,1)," ",VLOOKUP(#REF!,#REF!,2)))</f>
        <v>#REF!</v>
      </c>
      <c r="D40" s="85" t="e">
        <f>IF(#REF!="","",VLOOKUP(#REF!,#REF!,3))</f>
        <v>#REF!</v>
      </c>
      <c r="E40" s="85" t="e">
        <f>IF(#REF!="","",CONCATENATE(VLOOKUP(#REF!,#REF!,1)," ",VLOOKUP(#REF!,#REF!,2)))</f>
        <v>#REF!</v>
      </c>
      <c r="F40" s="85" t="e">
        <f>IF(#REF!="","",VLOOKUP(#REF!,#REF!,3))</f>
        <v>#REF!</v>
      </c>
      <c r="G40" s="272"/>
    </row>
    <row r="41" spans="1:7" ht="12.75" customHeight="1">
      <c r="A41" s="86" t="e">
        <f>#REF!</f>
        <v>#REF!</v>
      </c>
      <c r="B41" s="86" t="s">
        <v>92</v>
      </c>
      <c r="C41" s="88" t="e">
        <f>IF(#REF!="","",CONCATENATE(VLOOKUP(#REF!,#REF!,1)," ",VLOOKUP(#REF!,#REF!,2)))</f>
        <v>#REF!</v>
      </c>
      <c r="D41" s="88" t="e">
        <f>IF(#REF!="","",VLOOKUP(#REF!,#REF!,3))</f>
        <v>#REF!</v>
      </c>
      <c r="E41" s="88" t="e">
        <f>IF(#REF!="","",CONCATENATE(VLOOKUP(#REF!,#REF!,1)," ",VLOOKUP(#REF!,#REF!,2)))</f>
        <v>#REF!</v>
      </c>
      <c r="F41" s="88" t="e">
        <f>IF(#REF!="","",VLOOKUP(#REF!,#REF!,3))</f>
        <v>#REF!</v>
      </c>
      <c r="G41" s="271">
        <v>5</v>
      </c>
    </row>
    <row r="42" spans="1:7" ht="12.75" customHeight="1">
      <c r="A42" s="86" t="e">
        <f>#REF!</f>
        <v>#REF!</v>
      </c>
      <c r="B42" s="86" t="s">
        <v>92</v>
      </c>
      <c r="C42" s="88" t="e">
        <f>IF(#REF!="","",CONCATENATE(VLOOKUP(#REF!,#REF!,1)," ",VLOOKUP(#REF!,#REF!,2)))</f>
        <v>#REF!</v>
      </c>
      <c r="D42" s="88" t="e">
        <f>IF(#REF!="","",VLOOKUP(#REF!,#REF!,3))</f>
        <v>#REF!</v>
      </c>
      <c r="E42" s="88" t="e">
        <f>IF(#REF!="","",CONCATENATE(VLOOKUP(#REF!,#REF!,1)," ",VLOOKUP(#REF!,#REF!,2)))</f>
        <v>#REF!</v>
      </c>
      <c r="F42" s="88" t="e">
        <f>IF(#REF!="","",VLOOKUP(#REF!,#REF!,3))</f>
        <v>#REF!</v>
      </c>
      <c r="G42" s="271"/>
    </row>
    <row r="43" spans="1:7" ht="12.75" customHeight="1">
      <c r="A43" s="119" t="e">
        <f>#REF!</f>
        <v>#REF!</v>
      </c>
      <c r="B43" s="89" t="s">
        <v>93</v>
      </c>
      <c r="C43" s="85" t="e">
        <f>IF(#REF!="","",CONCATENATE(VLOOKUP(#REF!,#REF!,1)," ",VLOOKUP(#REF!,#REF!,2)))</f>
        <v>#REF!</v>
      </c>
      <c r="D43" s="85" t="e">
        <f>IF(#REF!="","",VLOOKUP(#REF!,#REF!,3))</f>
        <v>#REF!</v>
      </c>
      <c r="E43" s="85" t="e">
        <f>IF(#REF!="","",CONCATENATE(VLOOKUP(#REF!,#REF!,1)," ",VLOOKUP(#REF!,#REF!,2)))</f>
        <v>#REF!</v>
      </c>
      <c r="F43" s="85" t="e">
        <f>IF(#REF!="","",VLOOKUP(#REF!,#REF!,3))</f>
        <v>#REF!</v>
      </c>
      <c r="G43" s="272">
        <v>6</v>
      </c>
    </row>
    <row r="44" spans="1:7" ht="12.75" customHeight="1">
      <c r="A44" s="119" t="e">
        <f>#REF!</f>
        <v>#REF!</v>
      </c>
      <c r="B44" s="89" t="s">
        <v>93</v>
      </c>
      <c r="C44" s="85" t="e">
        <f>IF(#REF!="","",CONCATENATE(VLOOKUP(#REF!,#REF!,1)," ",VLOOKUP(#REF!,#REF!,2)))</f>
        <v>#REF!</v>
      </c>
      <c r="D44" s="85" t="e">
        <f>IF(#REF!="","",VLOOKUP(#REF!,#REF!,3))</f>
        <v>#REF!</v>
      </c>
      <c r="E44" s="85" t="e">
        <f>IF(#REF!="","",CONCATENATE(VLOOKUP(#REF!,#REF!,1)," ",VLOOKUP(#REF!,#REF!,2)))</f>
        <v>#REF!</v>
      </c>
      <c r="F44" s="85" t="e">
        <f>IF(#REF!="","",VLOOKUP(#REF!,#REF!,3))</f>
        <v>#REF!</v>
      </c>
      <c r="G44" s="272"/>
    </row>
    <row r="45" spans="1:7" ht="12.75" customHeight="1">
      <c r="A45" s="86" t="e">
        <f>#REF!</f>
        <v>#REF!</v>
      </c>
      <c r="B45" s="86" t="s">
        <v>94</v>
      </c>
      <c r="C45" s="88" t="e">
        <f>IF(#REF!="","",CONCATENATE(VLOOKUP(#REF!,#REF!,1)," ",VLOOKUP(#REF!,#REF!,2)))</f>
        <v>#REF!</v>
      </c>
      <c r="D45" s="88" t="e">
        <f>IF(#REF!="","",VLOOKUP(#REF!,#REF!,3))</f>
        <v>#REF!</v>
      </c>
      <c r="E45" s="88" t="e">
        <f>IF(#REF!="","",CONCATENATE(VLOOKUP(#REF!,#REF!,1)," ",VLOOKUP(#REF!,#REF!,2)))</f>
        <v>#REF!</v>
      </c>
      <c r="F45" s="88" t="e">
        <f>IF(#REF!="","",VLOOKUP(#REF!,#REF!,3))</f>
        <v>#REF!</v>
      </c>
      <c r="G45" s="271">
        <v>7</v>
      </c>
    </row>
    <row r="46" spans="1:7" ht="12.75" customHeight="1">
      <c r="A46" s="86" t="e">
        <f>#REF!</f>
        <v>#REF!</v>
      </c>
      <c r="B46" s="86" t="s">
        <v>94</v>
      </c>
      <c r="C46" s="88" t="e">
        <f>IF(#REF!="","",CONCATENATE(VLOOKUP(#REF!,#REF!,1)," ",VLOOKUP(#REF!,#REF!,2)))</f>
        <v>#REF!</v>
      </c>
      <c r="D46" s="88" t="e">
        <f>IF(#REF!="","",VLOOKUP(#REF!,#REF!,3))</f>
        <v>#REF!</v>
      </c>
      <c r="E46" s="88" t="e">
        <f>IF(#REF!="","",CONCATENATE(VLOOKUP(#REF!,#REF!,1)," ",VLOOKUP(#REF!,#REF!,2)))</f>
        <v>#REF!</v>
      </c>
      <c r="F46" s="88" t="e">
        <f>IF(#REF!="","",VLOOKUP(#REF!,#REF!,3))</f>
        <v>#REF!</v>
      </c>
      <c r="G46" s="271"/>
    </row>
    <row r="47" spans="1:7" ht="12.75" customHeight="1">
      <c r="A47" s="119" t="e">
        <f>#REF!</f>
        <v>#REF!</v>
      </c>
      <c r="B47" s="89" t="s">
        <v>95</v>
      </c>
      <c r="C47" s="85" t="e">
        <f>IF(#REF!="","",CONCATENATE(VLOOKUP(#REF!,#REF!,1)," ",VLOOKUP(#REF!,#REF!,2)))</f>
        <v>#REF!</v>
      </c>
      <c r="D47" s="85" t="e">
        <f>IF(#REF!="","",VLOOKUP(#REF!,#REF!,3))</f>
        <v>#REF!</v>
      </c>
      <c r="E47" s="85" t="e">
        <f>IF(#REF!="","",CONCATENATE(VLOOKUP(#REF!,#REF!,1)," ",VLOOKUP(#REF!,#REF!,2)))</f>
        <v>#REF!</v>
      </c>
      <c r="F47" s="85" t="e">
        <f>IF(#REF!="","",VLOOKUP(#REF!,#REF!,3))</f>
        <v>#REF!</v>
      </c>
      <c r="G47" s="272">
        <v>8</v>
      </c>
    </row>
    <row r="48" spans="1:7" ht="12.75" customHeight="1">
      <c r="A48" s="119" t="e">
        <f>#REF!</f>
        <v>#REF!</v>
      </c>
      <c r="B48" s="89" t="s">
        <v>95</v>
      </c>
      <c r="C48" s="85" t="e">
        <f>IF(#REF!="","",CONCATENATE(VLOOKUP(#REF!,#REF!,1)," ",VLOOKUP(#REF!,#REF!,2)))</f>
        <v>#REF!</v>
      </c>
      <c r="D48" s="85" t="e">
        <f>IF(#REF!="","",VLOOKUP(#REF!,#REF!,3))</f>
        <v>#REF!</v>
      </c>
      <c r="E48" s="85" t="e">
        <f>IF(#REF!="","",CONCATENATE(VLOOKUP(#REF!,#REF!,1)," ",VLOOKUP(#REF!,#REF!,2)))</f>
        <v>#REF!</v>
      </c>
      <c r="F48" s="85" t="e">
        <f>IF(#REF!="","",VLOOKUP(#REF!,#REF!,3))</f>
        <v>#REF!</v>
      </c>
      <c r="G48" s="272"/>
    </row>
    <row r="49" spans="1:7" ht="12.75" customHeight="1">
      <c r="A49" s="86" t="e">
        <f>#REF!</f>
        <v>#REF!</v>
      </c>
      <c r="B49" s="86" t="s">
        <v>96</v>
      </c>
      <c r="C49" s="88" t="e">
        <f>IF(#REF!="","",CONCATENATE(VLOOKUP(#REF!,#REF!,1)," ",VLOOKUP(#REF!,#REF!,2)))</f>
        <v>#REF!</v>
      </c>
      <c r="D49" s="88" t="e">
        <f>IF(#REF!="","",VLOOKUP(#REF!,#REF!,3))</f>
        <v>#REF!</v>
      </c>
      <c r="E49" s="88" t="e">
        <f>IF(#REF!="","",CONCATENATE(VLOOKUP(#REF!,#REF!,1)," ",VLOOKUP(#REF!,#REF!,2)))</f>
        <v>#REF!</v>
      </c>
      <c r="F49" s="88" t="e">
        <f>IF(#REF!="","",VLOOKUP(#REF!,#REF!,3))</f>
        <v>#REF!</v>
      </c>
      <c r="G49" s="271">
        <v>9</v>
      </c>
    </row>
    <row r="50" spans="1:7" ht="12.75" customHeight="1">
      <c r="A50" s="86" t="e">
        <f>#REF!</f>
        <v>#REF!</v>
      </c>
      <c r="B50" s="86" t="s">
        <v>96</v>
      </c>
      <c r="C50" s="88" t="e">
        <f>IF(#REF!="","",CONCATENATE(VLOOKUP(#REF!,#REF!,1)," ",VLOOKUP(#REF!,#REF!,2)))</f>
        <v>#REF!</v>
      </c>
      <c r="D50" s="88" t="e">
        <f>IF(#REF!="","",VLOOKUP(#REF!,#REF!,3))</f>
        <v>#REF!</v>
      </c>
      <c r="E50" s="88" t="e">
        <f>IF(#REF!="","",CONCATENATE(VLOOKUP(#REF!,#REF!,1)," ",VLOOKUP(#REF!,#REF!,2)))</f>
        <v>#REF!</v>
      </c>
      <c r="F50" s="88" t="e">
        <f>IF(#REF!="","",VLOOKUP(#REF!,#REF!,3))</f>
        <v>#REF!</v>
      </c>
      <c r="G50" s="271"/>
    </row>
    <row r="51" spans="1:7" ht="12.75" customHeight="1">
      <c r="A51" s="119" t="e">
        <f>#REF!</f>
        <v>#REF!</v>
      </c>
      <c r="B51" s="89" t="s">
        <v>97</v>
      </c>
      <c r="C51" s="85" t="e">
        <f>IF(#REF!="","",CONCATENATE(VLOOKUP(#REF!,#REF!,1)," ",VLOOKUP(#REF!,#REF!,2)))</f>
        <v>#REF!</v>
      </c>
      <c r="D51" s="85" t="e">
        <f>IF(#REF!="","",VLOOKUP(#REF!,#REF!,3))</f>
        <v>#REF!</v>
      </c>
      <c r="E51" s="85" t="e">
        <f>IF(#REF!="","",CONCATENATE(VLOOKUP(#REF!,#REF!,1)," ",VLOOKUP(#REF!,#REF!,2)))</f>
        <v>#REF!</v>
      </c>
      <c r="F51" s="85" t="e">
        <f>IF(#REF!="","",VLOOKUP(#REF!,#REF!,3))</f>
        <v>#REF!</v>
      </c>
      <c r="G51" s="272">
        <v>10</v>
      </c>
    </row>
    <row r="52" spans="1:7" ht="12.75" customHeight="1">
      <c r="A52" s="119" t="e">
        <f>#REF!</f>
        <v>#REF!</v>
      </c>
      <c r="B52" s="89" t="s">
        <v>97</v>
      </c>
      <c r="C52" s="85" t="e">
        <f>IF(#REF!="","",CONCATENATE(VLOOKUP(#REF!,#REF!,1)," ",VLOOKUP(#REF!,#REF!,2)))</f>
        <v>#REF!</v>
      </c>
      <c r="D52" s="85" t="e">
        <f>IF(#REF!="","",VLOOKUP(#REF!,#REF!,3))</f>
        <v>#REF!</v>
      </c>
      <c r="E52" s="85" t="e">
        <f>IF(#REF!="","",CONCATENATE(VLOOKUP(#REF!,#REF!,1)," ",VLOOKUP(#REF!,#REF!,2)))</f>
        <v>#REF!</v>
      </c>
      <c r="F52" s="85" t="e">
        <f>IF(#REF!="","",VLOOKUP(#REF!,#REF!,3))</f>
        <v>#REF!</v>
      </c>
      <c r="G52" s="272"/>
    </row>
    <row r="53" spans="1:7" ht="12.75" customHeight="1">
      <c r="A53" s="86" t="e">
        <f>#REF!</f>
        <v>#REF!</v>
      </c>
      <c r="B53" s="86" t="s">
        <v>98</v>
      </c>
      <c r="C53" s="88" t="e">
        <f>IF(#REF!="","",CONCATENATE(VLOOKUP(#REF!,#REF!,1)," ",VLOOKUP(#REF!,#REF!,2)))</f>
        <v>#REF!</v>
      </c>
      <c r="D53" s="88" t="e">
        <f>IF(#REF!="","",VLOOKUP(#REF!,#REF!,3))</f>
        <v>#REF!</v>
      </c>
      <c r="E53" s="88" t="e">
        <f>IF(#REF!="","",CONCATENATE(VLOOKUP(#REF!,#REF!,1)," ",VLOOKUP(#REF!,#REF!,2)))</f>
        <v>#REF!</v>
      </c>
      <c r="F53" s="88" t="e">
        <f>IF(#REF!="","",VLOOKUP(#REF!,#REF!,3))</f>
        <v>#REF!</v>
      </c>
      <c r="G53" s="271">
        <v>11</v>
      </c>
    </row>
    <row r="54" spans="1:7" ht="12.75" customHeight="1">
      <c r="A54" s="86" t="e">
        <f>#REF!</f>
        <v>#REF!</v>
      </c>
      <c r="B54" s="86" t="s">
        <v>98</v>
      </c>
      <c r="C54" s="88" t="e">
        <f>IF(#REF!="","",CONCATENATE(VLOOKUP(#REF!,#REF!,1)," ",VLOOKUP(#REF!,#REF!,2)))</f>
        <v>#REF!</v>
      </c>
      <c r="D54" s="88" t="e">
        <f>IF(#REF!="","",VLOOKUP(#REF!,#REF!,3))</f>
        <v>#REF!</v>
      </c>
      <c r="E54" s="88" t="e">
        <f>IF(#REF!="","",CONCATENATE(VLOOKUP(#REF!,#REF!,1)," ",VLOOKUP(#REF!,#REF!,2)))</f>
        <v>#REF!</v>
      </c>
      <c r="F54" s="88" t="e">
        <f>IF(#REF!="","",VLOOKUP(#REF!,#REF!,3))</f>
        <v>#REF!</v>
      </c>
      <c r="G54" s="271"/>
    </row>
    <row r="55" spans="1:7" ht="12.75" customHeight="1">
      <c r="A55" s="119" t="e">
        <f>#REF!</f>
        <v>#REF!</v>
      </c>
      <c r="B55" s="89" t="s">
        <v>99</v>
      </c>
      <c r="C55" s="85" t="e">
        <f>IF(#REF!="","",CONCATENATE(VLOOKUP(#REF!,#REF!,1)," ",VLOOKUP(#REF!,#REF!,2)))</f>
        <v>#REF!</v>
      </c>
      <c r="D55" s="85" t="e">
        <f>IF(#REF!="","",VLOOKUP(#REF!,#REF!,3))</f>
        <v>#REF!</v>
      </c>
      <c r="E55" s="85" t="e">
        <f>IF(#REF!="","",CONCATENATE(VLOOKUP(#REF!,#REF!,1)," ",VLOOKUP(#REF!,#REF!,2)))</f>
        <v>#REF!</v>
      </c>
      <c r="F55" s="85" t="e">
        <f>IF(#REF!="","",VLOOKUP(#REF!,#REF!,3))</f>
        <v>#REF!</v>
      </c>
      <c r="G55" s="272">
        <v>12</v>
      </c>
    </row>
    <row r="56" spans="1:7" ht="12.75" customHeight="1">
      <c r="A56" s="119" t="e">
        <f>#REF!</f>
        <v>#REF!</v>
      </c>
      <c r="B56" s="89" t="s">
        <v>99</v>
      </c>
      <c r="C56" s="85" t="e">
        <f>IF(#REF!="","",CONCATENATE(VLOOKUP(#REF!,#REF!,1)," ",VLOOKUP(#REF!,#REF!,2)))</f>
        <v>#REF!</v>
      </c>
      <c r="D56" s="85" t="e">
        <f>IF(#REF!="","",VLOOKUP(#REF!,#REF!,3))</f>
        <v>#REF!</v>
      </c>
      <c r="E56" s="85" t="e">
        <f>IF(#REF!="","",CONCATENATE(VLOOKUP(#REF!,#REF!,1)," ",VLOOKUP(#REF!,#REF!,2)))</f>
        <v>#REF!</v>
      </c>
      <c r="F56" s="85" t="e">
        <f>IF(#REF!="","",VLOOKUP(#REF!,#REF!,3))</f>
        <v>#REF!</v>
      </c>
      <c r="G56" s="272"/>
    </row>
    <row r="57" spans="1:7" ht="12.75" customHeight="1">
      <c r="A57" s="86" t="e">
        <f>#REF!</f>
        <v>#REF!</v>
      </c>
      <c r="B57" s="86" t="s">
        <v>100</v>
      </c>
      <c r="C57" s="88" t="e">
        <f>IF(#REF!="","",CONCATENATE(VLOOKUP(#REF!,#REF!,1)," ",VLOOKUP(#REF!,#REF!,2)))</f>
        <v>#REF!</v>
      </c>
      <c r="D57" s="88" t="e">
        <f>IF(#REF!="","",VLOOKUP(#REF!,#REF!,3))</f>
        <v>#REF!</v>
      </c>
      <c r="E57" s="88" t="e">
        <f>IF(#REF!="","",CONCATENATE(VLOOKUP(#REF!,#REF!,1)," ",VLOOKUP(#REF!,#REF!,2)))</f>
        <v>#REF!</v>
      </c>
      <c r="F57" s="88" t="e">
        <f>IF(#REF!="","",VLOOKUP(#REF!,#REF!,3))</f>
        <v>#REF!</v>
      </c>
      <c r="G57" s="271">
        <v>13</v>
      </c>
    </row>
    <row r="58" spans="1:7" ht="12.75" customHeight="1">
      <c r="A58" s="86" t="e">
        <f>#REF!</f>
        <v>#REF!</v>
      </c>
      <c r="B58" s="86" t="s">
        <v>100</v>
      </c>
      <c r="C58" s="88" t="e">
        <f>IF(#REF!="","",CONCATENATE(VLOOKUP(#REF!,#REF!,1)," ",VLOOKUP(#REF!,#REF!,2)))</f>
        <v>#REF!</v>
      </c>
      <c r="D58" s="88" t="e">
        <f>IF(#REF!="","",VLOOKUP(#REF!,#REF!,3))</f>
        <v>#REF!</v>
      </c>
      <c r="E58" s="88" t="e">
        <f>IF(#REF!="","",CONCATENATE(VLOOKUP(#REF!,#REF!,1)," ",VLOOKUP(#REF!,#REF!,2)))</f>
        <v>#REF!</v>
      </c>
      <c r="F58" s="88" t="e">
        <f>IF(#REF!="","",VLOOKUP(#REF!,#REF!,3))</f>
        <v>#REF!</v>
      </c>
      <c r="G58" s="271"/>
    </row>
    <row r="59" spans="1:7" ht="12.75" customHeight="1">
      <c r="A59" s="119" t="e">
        <f>#REF!</f>
        <v>#REF!</v>
      </c>
      <c r="B59" s="89" t="s">
        <v>101</v>
      </c>
      <c r="C59" s="85" t="e">
        <f>IF(#REF!="","",CONCATENATE(VLOOKUP(#REF!,#REF!,1)," ",VLOOKUP(#REF!,#REF!,2)))</f>
        <v>#REF!</v>
      </c>
      <c r="D59" s="85" t="e">
        <f>IF(#REF!="","",VLOOKUP(#REF!,#REF!,3))</f>
        <v>#REF!</v>
      </c>
      <c r="E59" s="85" t="e">
        <f>IF(#REF!="","",CONCATENATE(VLOOKUP(#REF!,#REF!,1)," ",VLOOKUP(#REF!,#REF!,2)))</f>
        <v>#REF!</v>
      </c>
      <c r="F59" s="85" t="e">
        <f>IF(#REF!="","",VLOOKUP(#REF!,#REF!,3))</f>
        <v>#REF!</v>
      </c>
      <c r="G59" s="272">
        <v>14</v>
      </c>
    </row>
    <row r="60" spans="1:7" ht="12.75" customHeight="1">
      <c r="A60" s="119" t="e">
        <f>#REF!</f>
        <v>#REF!</v>
      </c>
      <c r="B60" s="89" t="s">
        <v>101</v>
      </c>
      <c r="C60" s="85" t="e">
        <f>IF(#REF!="","",CONCATENATE(VLOOKUP(#REF!,#REF!,1)," ",VLOOKUP(#REF!,#REF!,2)))</f>
        <v>#REF!</v>
      </c>
      <c r="D60" s="85" t="e">
        <f>IF(#REF!="","",VLOOKUP(#REF!,#REF!,3))</f>
        <v>#REF!</v>
      </c>
      <c r="E60" s="85" t="e">
        <f>IF(#REF!="","",CONCATENATE(VLOOKUP(#REF!,#REF!,1)," ",VLOOKUP(#REF!,#REF!,2)))</f>
        <v>#REF!</v>
      </c>
      <c r="F60" s="85" t="e">
        <f>IF(#REF!="","",VLOOKUP(#REF!,#REF!,3))</f>
        <v>#REF!</v>
      </c>
      <c r="G60" s="272"/>
    </row>
    <row r="61" spans="1:7" ht="12.75" customHeight="1">
      <c r="A61" s="86" t="e">
        <f>#REF!</f>
        <v>#REF!</v>
      </c>
      <c r="B61" s="86" t="s">
        <v>102</v>
      </c>
      <c r="C61" s="88" t="e">
        <f>IF(#REF!="","",CONCATENATE(VLOOKUP(#REF!,#REF!,1)," ",VLOOKUP(#REF!,#REF!,2)))</f>
        <v>#REF!</v>
      </c>
      <c r="D61" s="88" t="e">
        <f>IF(#REF!="","",VLOOKUP(#REF!,#REF!,3))</f>
        <v>#REF!</v>
      </c>
      <c r="E61" s="88" t="e">
        <f>IF(#REF!="","",CONCATENATE(VLOOKUP(#REF!,#REF!,1)," ",VLOOKUP(#REF!,#REF!,2)))</f>
        <v>#REF!</v>
      </c>
      <c r="F61" s="88" t="e">
        <f>IF(#REF!="","",VLOOKUP(#REF!,#REF!,3))</f>
        <v>#REF!</v>
      </c>
      <c r="G61" s="271">
        <v>15</v>
      </c>
    </row>
    <row r="62" spans="1:7" ht="12.75" customHeight="1">
      <c r="A62" s="86" t="e">
        <f>#REF!</f>
        <v>#REF!</v>
      </c>
      <c r="B62" s="86" t="s">
        <v>102</v>
      </c>
      <c r="C62" s="88" t="e">
        <f>IF(#REF!="","",CONCATENATE(VLOOKUP(#REF!,#REF!,1)," ",VLOOKUP(#REF!,#REF!,2)))</f>
        <v>#REF!</v>
      </c>
      <c r="D62" s="88" t="e">
        <f>IF(#REF!="","",VLOOKUP(#REF!,#REF!,3))</f>
        <v>#REF!</v>
      </c>
      <c r="E62" s="88" t="e">
        <f>IF(#REF!="","",CONCATENATE(VLOOKUP(#REF!,#REF!,1)," ",VLOOKUP(#REF!,#REF!,2)))</f>
        <v>#REF!</v>
      </c>
      <c r="F62" s="88" t="e">
        <f>IF(#REF!="","",VLOOKUP(#REF!,#REF!,3))</f>
        <v>#REF!</v>
      </c>
      <c r="G62" s="271"/>
    </row>
    <row r="63" spans="1:7" ht="12.75" customHeight="1">
      <c r="A63" s="119" t="e">
        <f>#REF!</f>
        <v>#REF!</v>
      </c>
      <c r="B63" s="89" t="s">
        <v>103</v>
      </c>
      <c r="C63" s="85" t="e">
        <f>IF(#REF!="","",CONCATENATE(VLOOKUP(#REF!,#REF!,1)," ",VLOOKUP(#REF!,#REF!,2)))</f>
        <v>#REF!</v>
      </c>
      <c r="D63" s="85" t="e">
        <f>IF(#REF!="","",VLOOKUP(#REF!,#REF!,3))</f>
        <v>#REF!</v>
      </c>
      <c r="E63" s="85" t="e">
        <f>IF(#REF!="","",CONCATENATE(VLOOKUP(#REF!,#REF!,1)," ",VLOOKUP(#REF!,#REF!,2)))</f>
        <v>#REF!</v>
      </c>
      <c r="F63" s="85" t="e">
        <f>IF(#REF!="","",VLOOKUP(#REF!,#REF!,3))</f>
        <v>#REF!</v>
      </c>
      <c r="G63" s="273">
        <v>16</v>
      </c>
    </row>
    <row r="64" spans="1:7" ht="12.75" customHeight="1">
      <c r="A64" s="119" t="e">
        <f>#REF!</f>
        <v>#REF!</v>
      </c>
      <c r="B64" s="89" t="s">
        <v>103</v>
      </c>
      <c r="C64" s="85" t="e">
        <f>IF(#REF!="","",CONCATENATE(VLOOKUP(#REF!,#REF!,1)," ",VLOOKUP(#REF!,#REF!,2)))</f>
        <v>#REF!</v>
      </c>
      <c r="D64" s="85" t="e">
        <f>IF(#REF!="","",VLOOKUP(#REF!,#REF!,3))</f>
        <v>#REF!</v>
      </c>
      <c r="E64" s="85" t="e">
        <f>IF(#REF!="","",CONCATENATE(VLOOKUP(#REF!,#REF!,1)," ",VLOOKUP(#REF!,#REF!,2)))</f>
        <v>#REF!</v>
      </c>
      <c r="F64" s="85" t="e">
        <f>IF(#REF!="","",VLOOKUP(#REF!,#REF!,3))</f>
        <v>#REF!</v>
      </c>
      <c r="G64" s="273"/>
    </row>
    <row r="65" spans="1:7" ht="12.75" customHeight="1">
      <c r="A65" s="86" t="e">
        <f>#REF!</f>
        <v>#REF!</v>
      </c>
      <c r="B65" s="86" t="s">
        <v>120</v>
      </c>
      <c r="C65" s="88" t="e">
        <f>IF(#REF!="","",CONCATENATE(VLOOKUP(#REF!,#REF!,1)," ",VLOOKUP(#REF!,#REF!,2)))</f>
        <v>#REF!</v>
      </c>
      <c r="D65" s="88" t="e">
        <f>IF(#REF!="","",VLOOKUP(#REF!,#REF!,3))</f>
        <v>#REF!</v>
      </c>
      <c r="E65" s="88" t="e">
        <f>IF(#REF!="","",CONCATENATE(VLOOKUP(#REF!,#REF!,1)," ",VLOOKUP(#REF!,#REF!,2)))</f>
        <v>#REF!</v>
      </c>
      <c r="F65" s="88" t="e">
        <f>IF(#REF!="","",VLOOKUP(#REF!,#REF!,3))</f>
        <v>#REF!</v>
      </c>
      <c r="G65" s="271">
        <v>1</v>
      </c>
    </row>
    <row r="66" spans="1:7" ht="12.75" customHeight="1">
      <c r="A66" s="86" t="e">
        <f>#REF!</f>
        <v>#REF!</v>
      </c>
      <c r="B66" s="86" t="s">
        <v>120</v>
      </c>
      <c r="C66" s="88" t="e">
        <f>IF(#REF!="","",CONCATENATE(VLOOKUP(#REF!,#REF!,1)," ",VLOOKUP(#REF!,#REF!,2)))</f>
        <v>#REF!</v>
      </c>
      <c r="D66" s="88" t="e">
        <f>IF(#REF!="","",VLOOKUP(#REF!,#REF!,3))</f>
        <v>#REF!</v>
      </c>
      <c r="E66" s="88" t="e">
        <f>IF(#REF!="","",CONCATENATE(VLOOKUP(#REF!,#REF!,1)," ",VLOOKUP(#REF!,#REF!,2)))</f>
        <v>#REF!</v>
      </c>
      <c r="F66" s="88" t="e">
        <f>IF(#REF!="","",VLOOKUP(#REF!,#REF!,3))</f>
        <v>#REF!</v>
      </c>
      <c r="G66" s="271"/>
    </row>
    <row r="67" spans="1:7" ht="12.75" customHeight="1">
      <c r="A67" s="119" t="e">
        <f>#REF!</f>
        <v>#REF!</v>
      </c>
      <c r="B67" s="89" t="s">
        <v>121</v>
      </c>
      <c r="C67" s="85" t="e">
        <f>IF(#REF!="","",CONCATENATE(VLOOKUP(#REF!,#REF!,1)," ",VLOOKUP(#REF!,#REF!,2)))</f>
        <v>#REF!</v>
      </c>
      <c r="D67" s="85" t="e">
        <f>IF(#REF!="","",VLOOKUP(#REF!,#REF!,3))</f>
        <v>#REF!</v>
      </c>
      <c r="E67" s="85" t="e">
        <f>IF(#REF!="","",CONCATENATE(VLOOKUP(#REF!,#REF!,1)," ",VLOOKUP(#REF!,#REF!,2)))</f>
        <v>#REF!</v>
      </c>
      <c r="F67" s="85" t="e">
        <f>IF(#REF!="","",VLOOKUP(#REF!,#REF!,3))</f>
        <v>#REF!</v>
      </c>
      <c r="G67" s="272">
        <v>2</v>
      </c>
    </row>
    <row r="68" spans="1:7" ht="12.75" customHeight="1">
      <c r="A68" s="119" t="e">
        <f>#REF!</f>
        <v>#REF!</v>
      </c>
      <c r="B68" s="89" t="s">
        <v>121</v>
      </c>
      <c r="C68" s="85" t="e">
        <f>IF(#REF!="","",CONCATENATE(VLOOKUP(#REF!,#REF!,1)," ",VLOOKUP(#REF!,#REF!,2)))</f>
        <v>#REF!</v>
      </c>
      <c r="D68" s="85" t="e">
        <f>IF(#REF!="","",VLOOKUP(#REF!,#REF!,3))</f>
        <v>#REF!</v>
      </c>
      <c r="E68" s="85" t="e">
        <f>IF(#REF!="","",CONCATENATE(VLOOKUP(#REF!,#REF!,1)," ",VLOOKUP(#REF!,#REF!,2)))</f>
        <v>#REF!</v>
      </c>
      <c r="F68" s="85" t="e">
        <f>IF(#REF!="","",VLOOKUP(#REF!,#REF!,3))</f>
        <v>#REF!</v>
      </c>
      <c r="G68" s="272"/>
    </row>
    <row r="69" spans="1:7" ht="12.75" customHeight="1">
      <c r="A69" s="86" t="e">
        <f>#REF!</f>
        <v>#REF!</v>
      </c>
      <c r="B69" s="86" t="s">
        <v>122</v>
      </c>
      <c r="C69" s="88" t="e">
        <f>IF(#REF!="","",CONCATENATE(VLOOKUP(#REF!,#REF!,1)," ",VLOOKUP(#REF!,#REF!,2)))</f>
        <v>#REF!</v>
      </c>
      <c r="D69" s="88" t="e">
        <f>IF(#REF!="","",VLOOKUP(#REF!,#REF!,3))</f>
        <v>#REF!</v>
      </c>
      <c r="E69" s="88" t="e">
        <f>IF(#REF!="","",CONCATENATE(VLOOKUP(#REF!,#REF!,1)," ",VLOOKUP(#REF!,#REF!,2)))</f>
        <v>#REF!</v>
      </c>
      <c r="F69" s="88" t="e">
        <f>IF(#REF!="","",VLOOKUP(#REF!,#REF!,3))</f>
        <v>#REF!</v>
      </c>
      <c r="G69" s="271">
        <v>3</v>
      </c>
    </row>
    <row r="70" spans="1:7" ht="12.75" customHeight="1">
      <c r="A70" s="86" t="e">
        <f>#REF!</f>
        <v>#REF!</v>
      </c>
      <c r="B70" s="86" t="s">
        <v>122</v>
      </c>
      <c r="C70" s="88" t="e">
        <f>IF(#REF!="","",CONCATENATE(VLOOKUP(#REF!,#REF!,1)," ",VLOOKUP(#REF!,#REF!,2)))</f>
        <v>#REF!</v>
      </c>
      <c r="D70" s="88" t="e">
        <f>IF(#REF!="","",VLOOKUP(#REF!,#REF!,3))</f>
        <v>#REF!</v>
      </c>
      <c r="E70" s="88" t="e">
        <f>IF(#REF!="","",CONCATENATE(VLOOKUP(#REF!,#REF!,1)," ",VLOOKUP(#REF!,#REF!,2)))</f>
        <v>#REF!</v>
      </c>
      <c r="F70" s="88" t="e">
        <f>IF(#REF!="","",VLOOKUP(#REF!,#REF!,3))</f>
        <v>#REF!</v>
      </c>
      <c r="G70" s="271"/>
    </row>
    <row r="71" spans="1:7" ht="12.75" customHeight="1">
      <c r="A71" s="119" t="e">
        <f>#REF!</f>
        <v>#REF!</v>
      </c>
      <c r="B71" s="89" t="s">
        <v>123</v>
      </c>
      <c r="C71" s="85" t="e">
        <f>IF(#REF!="","",CONCATENATE(VLOOKUP(#REF!,#REF!,1)," ",VLOOKUP(#REF!,#REF!,2)))</f>
        <v>#REF!</v>
      </c>
      <c r="D71" s="85" t="e">
        <f>IF(#REF!="","",VLOOKUP(#REF!,#REF!,3))</f>
        <v>#REF!</v>
      </c>
      <c r="E71" s="85" t="e">
        <f>IF(#REF!="","",CONCATENATE(VLOOKUP(#REF!,#REF!,1)," ",VLOOKUP(#REF!,#REF!,2)))</f>
        <v>#REF!</v>
      </c>
      <c r="F71" s="85" t="e">
        <f>IF(#REF!="","",VLOOKUP(#REF!,#REF!,3))</f>
        <v>#REF!</v>
      </c>
      <c r="G71" s="272">
        <v>4</v>
      </c>
    </row>
    <row r="72" spans="1:7" ht="12.75" customHeight="1">
      <c r="A72" s="119" t="e">
        <f>#REF!</f>
        <v>#REF!</v>
      </c>
      <c r="B72" s="89" t="s">
        <v>123</v>
      </c>
      <c r="C72" s="85" t="e">
        <f>IF(#REF!="","",CONCATENATE(VLOOKUP(#REF!,#REF!,1)," ",VLOOKUP(#REF!,#REF!,2)))</f>
        <v>#REF!</v>
      </c>
      <c r="D72" s="85" t="e">
        <f>IF(#REF!="","",VLOOKUP(#REF!,#REF!,3))</f>
        <v>#REF!</v>
      </c>
      <c r="E72" s="85" t="e">
        <f>IF(#REF!="","",CONCATENATE(VLOOKUP(#REF!,#REF!,1)," ",VLOOKUP(#REF!,#REF!,2)))</f>
        <v>#REF!</v>
      </c>
      <c r="F72" s="85" t="e">
        <f>IF(#REF!="","",VLOOKUP(#REF!,#REF!,3))</f>
        <v>#REF!</v>
      </c>
      <c r="G72" s="272"/>
    </row>
    <row r="73" spans="1:7" ht="12.75" customHeight="1">
      <c r="A73" s="86" t="e">
        <f>#REF!</f>
        <v>#REF!</v>
      </c>
      <c r="B73" s="86" t="s">
        <v>124</v>
      </c>
      <c r="C73" s="88" t="e">
        <f>IF(#REF!="","",CONCATENATE(VLOOKUP(#REF!,#REF!,1)," ",VLOOKUP(#REF!,#REF!,2)))</f>
        <v>#REF!</v>
      </c>
      <c r="D73" s="88" t="e">
        <f>IF(#REF!="","",VLOOKUP(#REF!,#REF!,3))</f>
        <v>#REF!</v>
      </c>
      <c r="E73" s="88" t="e">
        <f>IF(#REF!="","",CONCATENATE(VLOOKUP(#REF!,#REF!,1)," ",VLOOKUP(#REF!,#REF!,2)))</f>
        <v>#REF!</v>
      </c>
      <c r="F73" s="88" t="e">
        <f>IF(#REF!="","",VLOOKUP(#REF!,#REF!,3))</f>
        <v>#REF!</v>
      </c>
      <c r="G73" s="271">
        <v>5</v>
      </c>
    </row>
    <row r="74" spans="1:7" ht="12.75" customHeight="1">
      <c r="A74" s="86" t="e">
        <f>#REF!</f>
        <v>#REF!</v>
      </c>
      <c r="B74" s="86" t="s">
        <v>124</v>
      </c>
      <c r="C74" s="88" t="e">
        <f>IF(#REF!="","",CONCATENATE(VLOOKUP(#REF!,#REF!,1)," ",VLOOKUP(#REF!,#REF!,2)))</f>
        <v>#REF!</v>
      </c>
      <c r="D74" s="88" t="e">
        <f>IF(#REF!="","",VLOOKUP(#REF!,#REF!,3))</f>
        <v>#REF!</v>
      </c>
      <c r="E74" s="88" t="e">
        <f>IF(#REF!="","",CONCATENATE(VLOOKUP(#REF!,#REF!,1)," ",VLOOKUP(#REF!,#REF!,2)))</f>
        <v>#REF!</v>
      </c>
      <c r="F74" s="88" t="e">
        <f>IF(#REF!="","",VLOOKUP(#REF!,#REF!,3))</f>
        <v>#REF!</v>
      </c>
      <c r="G74" s="271"/>
    </row>
    <row r="75" spans="1:7" ht="12.75" customHeight="1">
      <c r="A75" s="119" t="e">
        <f>#REF!</f>
        <v>#REF!</v>
      </c>
      <c r="B75" s="89" t="s">
        <v>125</v>
      </c>
      <c r="C75" s="85" t="e">
        <f>IF(#REF!="","",CONCATENATE(VLOOKUP(#REF!,#REF!,1)," ",VLOOKUP(#REF!,#REF!,2)))</f>
        <v>#REF!</v>
      </c>
      <c r="D75" s="85" t="e">
        <f>IF(#REF!="","",VLOOKUP(#REF!,#REF!,3))</f>
        <v>#REF!</v>
      </c>
      <c r="E75" s="85" t="e">
        <f>IF(#REF!="","",CONCATENATE(VLOOKUP(#REF!,#REF!,1)," ",VLOOKUP(#REF!,#REF!,2)))</f>
        <v>#REF!</v>
      </c>
      <c r="F75" s="85" t="e">
        <f>IF(#REF!="","",VLOOKUP(#REF!,#REF!,3))</f>
        <v>#REF!</v>
      </c>
      <c r="G75" s="272">
        <v>6</v>
      </c>
    </row>
    <row r="76" spans="1:7" ht="12.75" customHeight="1">
      <c r="A76" s="119" t="e">
        <f>#REF!</f>
        <v>#REF!</v>
      </c>
      <c r="B76" s="89" t="s">
        <v>125</v>
      </c>
      <c r="C76" s="85" t="e">
        <f>IF(#REF!="","",CONCATENATE(VLOOKUP(#REF!,#REF!,1)," ",VLOOKUP(#REF!,#REF!,2)))</f>
        <v>#REF!</v>
      </c>
      <c r="D76" s="85" t="e">
        <f>IF(#REF!="","",VLOOKUP(#REF!,#REF!,3))</f>
        <v>#REF!</v>
      </c>
      <c r="E76" s="85" t="e">
        <f>IF(#REF!="","",CONCATENATE(VLOOKUP(#REF!,#REF!,1)," ",VLOOKUP(#REF!,#REF!,2)))</f>
        <v>#REF!</v>
      </c>
      <c r="F76" s="85" t="e">
        <f>IF(#REF!="","",VLOOKUP(#REF!,#REF!,3))</f>
        <v>#REF!</v>
      </c>
      <c r="G76" s="272"/>
    </row>
    <row r="77" spans="1:7" ht="12.75" customHeight="1">
      <c r="A77" s="86" t="e">
        <f>#REF!</f>
        <v>#REF!</v>
      </c>
      <c r="B77" s="86" t="s">
        <v>126</v>
      </c>
      <c r="C77" s="88" t="e">
        <f>IF(#REF!="","",CONCATENATE(VLOOKUP(#REF!,#REF!,1)," ",VLOOKUP(#REF!,#REF!,2)))</f>
        <v>#REF!</v>
      </c>
      <c r="D77" s="88" t="e">
        <f>IF(#REF!="","",VLOOKUP(#REF!,#REF!,3))</f>
        <v>#REF!</v>
      </c>
      <c r="E77" s="88" t="e">
        <f>IF(#REF!="","",CONCATENATE(VLOOKUP(#REF!,#REF!,1)," ",VLOOKUP(#REF!,#REF!,2)))</f>
        <v>#REF!</v>
      </c>
      <c r="F77" s="88" t="e">
        <f>IF(#REF!="","",VLOOKUP(#REF!,#REF!,3))</f>
        <v>#REF!</v>
      </c>
      <c r="G77" s="271">
        <v>7</v>
      </c>
    </row>
    <row r="78" spans="1:7" ht="12.75" customHeight="1">
      <c r="A78" s="86" t="e">
        <f>#REF!</f>
        <v>#REF!</v>
      </c>
      <c r="B78" s="86" t="s">
        <v>126</v>
      </c>
      <c r="C78" s="88" t="e">
        <f>IF(#REF!="","",CONCATENATE(VLOOKUP(#REF!,#REF!,1)," ",VLOOKUP(#REF!,#REF!,2)))</f>
        <v>#REF!</v>
      </c>
      <c r="D78" s="88" t="e">
        <f>IF(#REF!="","",VLOOKUP(#REF!,#REF!,3))</f>
        <v>#REF!</v>
      </c>
      <c r="E78" s="88" t="e">
        <f>IF(#REF!="","",CONCATENATE(VLOOKUP(#REF!,#REF!,1)," ",VLOOKUP(#REF!,#REF!,2)))</f>
        <v>#REF!</v>
      </c>
      <c r="F78" s="88" t="e">
        <f>IF(#REF!="","",VLOOKUP(#REF!,#REF!,3))</f>
        <v>#REF!</v>
      </c>
      <c r="G78" s="271"/>
    </row>
    <row r="79" spans="1:7" ht="12.75" customHeight="1">
      <c r="A79" s="119" t="e">
        <f>#REF!</f>
        <v>#REF!</v>
      </c>
      <c r="B79" s="89" t="s">
        <v>127</v>
      </c>
      <c r="C79" s="85" t="e">
        <f>IF(#REF!="","",CONCATENATE(VLOOKUP(#REF!,#REF!,1)," ",VLOOKUP(#REF!,#REF!,2)))</f>
        <v>#REF!</v>
      </c>
      <c r="D79" s="85" t="e">
        <f>IF(#REF!="","",VLOOKUP(#REF!,#REF!,3))</f>
        <v>#REF!</v>
      </c>
      <c r="E79" s="85" t="e">
        <f>IF(#REF!="","",CONCATENATE(VLOOKUP(#REF!,#REF!,1)," ",VLOOKUP(#REF!,#REF!,2)))</f>
        <v>#REF!</v>
      </c>
      <c r="F79" s="85" t="e">
        <f>IF(#REF!="","",VLOOKUP(#REF!,#REF!,3))</f>
        <v>#REF!</v>
      </c>
      <c r="G79" s="272">
        <v>8</v>
      </c>
    </row>
    <row r="80" spans="1:7" ht="12.75" customHeight="1">
      <c r="A80" s="119" t="e">
        <f>#REF!</f>
        <v>#REF!</v>
      </c>
      <c r="B80" s="89" t="s">
        <v>127</v>
      </c>
      <c r="C80" s="85" t="e">
        <f>IF(#REF!="","",CONCATENATE(VLOOKUP(#REF!,#REF!,1)," ",VLOOKUP(#REF!,#REF!,2)))</f>
        <v>#REF!</v>
      </c>
      <c r="D80" s="85" t="e">
        <f>IF(#REF!="","",VLOOKUP(#REF!,#REF!,3))</f>
        <v>#REF!</v>
      </c>
      <c r="E80" s="85" t="e">
        <f>IF(#REF!="","",CONCATENATE(VLOOKUP(#REF!,#REF!,1)," ",VLOOKUP(#REF!,#REF!,2)))</f>
        <v>#REF!</v>
      </c>
      <c r="F80" s="85" t="e">
        <f>IF(#REF!="","",VLOOKUP(#REF!,#REF!,3))</f>
        <v>#REF!</v>
      </c>
      <c r="G80" s="272"/>
    </row>
    <row r="81" spans="1:7" ht="12.75" customHeight="1">
      <c r="A81" s="86" t="e">
        <f>#REF!</f>
        <v>#REF!</v>
      </c>
      <c r="B81" s="86" t="s">
        <v>128</v>
      </c>
      <c r="C81" s="88" t="e">
        <f>IF(#REF!="","",CONCATENATE(VLOOKUP(#REF!,#REF!,1)," ",VLOOKUP(#REF!,#REF!,2)))</f>
        <v>#REF!</v>
      </c>
      <c r="D81" s="88" t="e">
        <f>IF(#REF!="","",VLOOKUP(#REF!,#REF!,3))</f>
        <v>#REF!</v>
      </c>
      <c r="E81" s="88" t="e">
        <f>IF(#REF!="","",CONCATENATE(VLOOKUP(#REF!,#REF!,1)," ",VLOOKUP(#REF!,#REF!,2)))</f>
        <v>#REF!</v>
      </c>
      <c r="F81" s="88" t="e">
        <f>IF(#REF!="","",VLOOKUP(#REF!,#REF!,3))</f>
        <v>#REF!</v>
      </c>
      <c r="G81" s="271">
        <v>9</v>
      </c>
    </row>
    <row r="82" spans="1:7" ht="12.75" customHeight="1">
      <c r="A82" s="86" t="e">
        <f>#REF!</f>
        <v>#REF!</v>
      </c>
      <c r="B82" s="86" t="s">
        <v>128</v>
      </c>
      <c r="C82" s="88" t="e">
        <f>IF(#REF!="","",CONCATENATE(VLOOKUP(#REF!,#REF!,1)," ",VLOOKUP(#REF!,#REF!,2)))</f>
        <v>#REF!</v>
      </c>
      <c r="D82" s="88" t="e">
        <f>IF(#REF!="","",VLOOKUP(#REF!,#REF!,3))</f>
        <v>#REF!</v>
      </c>
      <c r="E82" s="88" t="e">
        <f>IF(#REF!="","",CONCATENATE(VLOOKUP(#REF!,#REF!,1)," ",VLOOKUP(#REF!,#REF!,2)))</f>
        <v>#REF!</v>
      </c>
      <c r="F82" s="88" t="e">
        <f>IF(#REF!="","",VLOOKUP(#REF!,#REF!,3))</f>
        <v>#REF!</v>
      </c>
      <c r="G82" s="271"/>
    </row>
    <row r="83" spans="1:7" ht="12.75" customHeight="1">
      <c r="A83" s="119" t="e">
        <f>#REF!</f>
        <v>#REF!</v>
      </c>
      <c r="B83" s="89" t="s">
        <v>129</v>
      </c>
      <c r="C83" s="85" t="e">
        <f>IF(#REF!="","",CONCATENATE(VLOOKUP(#REF!,#REF!,1)," ",VLOOKUP(#REF!,#REF!,2)))</f>
        <v>#REF!</v>
      </c>
      <c r="D83" s="85" t="e">
        <f>IF(#REF!="","",VLOOKUP(#REF!,#REF!,3))</f>
        <v>#REF!</v>
      </c>
      <c r="E83" s="85" t="e">
        <f>IF(#REF!="","",CONCATENATE(VLOOKUP(#REF!,#REF!,1)," ",VLOOKUP(#REF!,#REF!,2)))</f>
        <v>#REF!</v>
      </c>
      <c r="F83" s="85" t="e">
        <f>IF(#REF!="","",VLOOKUP(#REF!,#REF!,3))</f>
        <v>#REF!</v>
      </c>
      <c r="G83" s="272">
        <v>10</v>
      </c>
    </row>
    <row r="84" spans="1:7" ht="12.75" customHeight="1">
      <c r="A84" s="119" t="e">
        <f>#REF!</f>
        <v>#REF!</v>
      </c>
      <c r="B84" s="89" t="s">
        <v>129</v>
      </c>
      <c r="C84" s="85" t="e">
        <f>IF(#REF!="","",CONCATENATE(VLOOKUP(#REF!,#REF!,1)," ",VLOOKUP(#REF!,#REF!,2)))</f>
        <v>#REF!</v>
      </c>
      <c r="D84" s="85" t="e">
        <f>IF(#REF!="","",VLOOKUP(#REF!,#REF!,3))</f>
        <v>#REF!</v>
      </c>
      <c r="E84" s="85" t="e">
        <f>IF(#REF!="","",CONCATENATE(VLOOKUP(#REF!,#REF!,1)," ",VLOOKUP(#REF!,#REF!,2)))</f>
        <v>#REF!</v>
      </c>
      <c r="F84" s="85" t="e">
        <f>IF(#REF!="","",VLOOKUP(#REF!,#REF!,3))</f>
        <v>#REF!</v>
      </c>
      <c r="G84" s="272"/>
    </row>
    <row r="85" spans="1:7" ht="12.75" customHeight="1">
      <c r="A85" s="86" t="e">
        <f>#REF!</f>
        <v>#REF!</v>
      </c>
      <c r="B85" s="86" t="s">
        <v>130</v>
      </c>
      <c r="C85" s="88" t="e">
        <f>IF(#REF!="","",CONCATENATE(VLOOKUP(#REF!,#REF!,1)," ",VLOOKUP(#REF!,#REF!,2)))</f>
        <v>#REF!</v>
      </c>
      <c r="D85" s="88" t="e">
        <f>IF(#REF!="","",VLOOKUP(#REF!,#REF!,3))</f>
        <v>#REF!</v>
      </c>
      <c r="E85" s="88" t="e">
        <f>IF(#REF!="","",CONCATENATE(VLOOKUP(#REF!,#REF!,1)," ",VLOOKUP(#REF!,#REF!,2)))</f>
        <v>#REF!</v>
      </c>
      <c r="F85" s="88" t="e">
        <f>IF(#REF!="","",VLOOKUP(#REF!,#REF!,3))</f>
        <v>#REF!</v>
      </c>
      <c r="G85" s="271">
        <v>11</v>
      </c>
    </row>
    <row r="86" spans="1:7" ht="12.75" customHeight="1">
      <c r="A86" s="86" t="e">
        <f>#REF!</f>
        <v>#REF!</v>
      </c>
      <c r="B86" s="86" t="s">
        <v>130</v>
      </c>
      <c r="C86" s="88" t="e">
        <f>IF(#REF!="","",CONCATENATE(VLOOKUP(#REF!,#REF!,1)," ",VLOOKUP(#REF!,#REF!,2)))</f>
        <v>#REF!</v>
      </c>
      <c r="D86" s="88" t="e">
        <f>IF(#REF!="","",VLOOKUP(#REF!,#REF!,3))</f>
        <v>#REF!</v>
      </c>
      <c r="E86" s="88" t="e">
        <f>IF(#REF!="","",CONCATENATE(VLOOKUP(#REF!,#REF!,1)," ",VLOOKUP(#REF!,#REF!,2)))</f>
        <v>#REF!</v>
      </c>
      <c r="F86" s="88" t="e">
        <f>IF(#REF!="","",VLOOKUP(#REF!,#REF!,3))</f>
        <v>#REF!</v>
      </c>
      <c r="G86" s="271"/>
    </row>
    <row r="87" spans="1:7" ht="12.75" customHeight="1">
      <c r="A87" s="119" t="e">
        <f>#REF!</f>
        <v>#REF!</v>
      </c>
      <c r="B87" s="89" t="s">
        <v>131</v>
      </c>
      <c r="C87" s="85" t="e">
        <f>IF(#REF!="","",CONCATENATE(VLOOKUP(#REF!,#REF!,1)," ",VLOOKUP(#REF!,#REF!,2)))</f>
        <v>#REF!</v>
      </c>
      <c r="D87" s="85" t="e">
        <f>IF(#REF!="","",VLOOKUP(#REF!,#REF!,3))</f>
        <v>#REF!</v>
      </c>
      <c r="E87" s="85" t="e">
        <f>IF(#REF!="","",CONCATENATE(VLOOKUP(#REF!,#REF!,1)," ",VLOOKUP(#REF!,#REF!,2)))</f>
        <v>#REF!</v>
      </c>
      <c r="F87" s="85" t="e">
        <f>IF(#REF!="","",VLOOKUP(#REF!,#REF!,3))</f>
        <v>#REF!</v>
      </c>
      <c r="G87" s="272">
        <v>12</v>
      </c>
    </row>
    <row r="88" spans="1:7" ht="12.75" customHeight="1">
      <c r="A88" s="119" t="e">
        <f>#REF!</f>
        <v>#REF!</v>
      </c>
      <c r="B88" s="89" t="s">
        <v>131</v>
      </c>
      <c r="C88" s="85" t="e">
        <f>IF(#REF!="","",CONCATENATE(VLOOKUP(#REF!,#REF!,1)," ",VLOOKUP(#REF!,#REF!,2)))</f>
        <v>#REF!</v>
      </c>
      <c r="D88" s="85" t="e">
        <f>IF(#REF!="","",VLOOKUP(#REF!,#REF!,3))</f>
        <v>#REF!</v>
      </c>
      <c r="E88" s="85" t="e">
        <f>IF(#REF!="","",CONCATENATE(VLOOKUP(#REF!,#REF!,1)," ",VLOOKUP(#REF!,#REF!,2)))</f>
        <v>#REF!</v>
      </c>
      <c r="F88" s="85" t="e">
        <f>IF(#REF!="","",VLOOKUP(#REF!,#REF!,3))</f>
        <v>#REF!</v>
      </c>
      <c r="G88" s="272"/>
    </row>
    <row r="89" spans="1:7" ht="12.75" customHeight="1">
      <c r="A89" s="86" t="e">
        <f>#REF!</f>
        <v>#REF!</v>
      </c>
      <c r="B89" s="86" t="s">
        <v>132</v>
      </c>
      <c r="C89" s="88" t="e">
        <f>IF(#REF!="","",CONCATENATE(VLOOKUP(#REF!,#REF!,1)," ",VLOOKUP(#REF!,#REF!,2)))</f>
        <v>#REF!</v>
      </c>
      <c r="D89" s="88" t="e">
        <f>IF(#REF!="","",VLOOKUP(#REF!,#REF!,3))</f>
        <v>#REF!</v>
      </c>
      <c r="E89" s="88" t="e">
        <f>IF(#REF!="","",CONCATENATE(VLOOKUP(#REF!,#REF!,1)," ",VLOOKUP(#REF!,#REF!,2)))</f>
        <v>#REF!</v>
      </c>
      <c r="F89" s="88" t="e">
        <f>IF(#REF!="","",VLOOKUP(#REF!,#REF!,3))</f>
        <v>#REF!</v>
      </c>
      <c r="G89" s="271">
        <v>13</v>
      </c>
    </row>
    <row r="90" spans="1:7" ht="12.75" customHeight="1">
      <c r="A90" s="86" t="e">
        <f>#REF!</f>
        <v>#REF!</v>
      </c>
      <c r="B90" s="86" t="s">
        <v>132</v>
      </c>
      <c r="C90" s="88" t="e">
        <f>IF(#REF!="","",CONCATENATE(VLOOKUP(#REF!,#REF!,1)," ",VLOOKUP(#REF!,#REF!,2)))</f>
        <v>#REF!</v>
      </c>
      <c r="D90" s="88" t="e">
        <f>IF(#REF!="","",VLOOKUP(#REF!,#REF!,3))</f>
        <v>#REF!</v>
      </c>
      <c r="E90" s="88" t="e">
        <f>IF(#REF!="","",CONCATENATE(VLOOKUP(#REF!,#REF!,1)," ",VLOOKUP(#REF!,#REF!,2)))</f>
        <v>#REF!</v>
      </c>
      <c r="F90" s="88" t="e">
        <f>IF(#REF!="","",VLOOKUP(#REF!,#REF!,3))</f>
        <v>#REF!</v>
      </c>
      <c r="G90" s="271"/>
    </row>
    <row r="91" spans="1:7" ht="12.75" customHeight="1">
      <c r="A91" s="119" t="e">
        <f>#REF!</f>
        <v>#REF!</v>
      </c>
      <c r="B91" s="89" t="s">
        <v>133</v>
      </c>
      <c r="C91" s="85" t="e">
        <f>IF(#REF!="","",CONCATENATE(VLOOKUP(#REF!,#REF!,1)," ",VLOOKUP(#REF!,#REF!,2)))</f>
        <v>#REF!</v>
      </c>
      <c r="D91" s="85" t="e">
        <f>IF(#REF!="","",VLOOKUP(#REF!,#REF!,3))</f>
        <v>#REF!</v>
      </c>
      <c r="E91" s="85" t="e">
        <f>IF(#REF!="","",CONCATENATE(VLOOKUP(#REF!,#REF!,1)," ",VLOOKUP(#REF!,#REF!,2)))</f>
        <v>#REF!</v>
      </c>
      <c r="F91" s="85" t="e">
        <f>IF(#REF!="","",VLOOKUP(#REF!,#REF!,3))</f>
        <v>#REF!</v>
      </c>
      <c r="G91" s="272">
        <v>14</v>
      </c>
    </row>
    <row r="92" spans="1:7" ht="12.75" customHeight="1">
      <c r="A92" s="119" t="e">
        <f>#REF!</f>
        <v>#REF!</v>
      </c>
      <c r="B92" s="89" t="s">
        <v>133</v>
      </c>
      <c r="C92" s="85" t="e">
        <f>IF(#REF!="","",CONCATENATE(VLOOKUP(#REF!,#REF!,1)," ",VLOOKUP(#REF!,#REF!,2)))</f>
        <v>#REF!</v>
      </c>
      <c r="D92" s="85" t="e">
        <f>IF(#REF!="","",VLOOKUP(#REF!,#REF!,3))</f>
        <v>#REF!</v>
      </c>
      <c r="E92" s="85" t="e">
        <f>IF(#REF!="","",CONCATENATE(VLOOKUP(#REF!,#REF!,1)," ",VLOOKUP(#REF!,#REF!,2)))</f>
        <v>#REF!</v>
      </c>
      <c r="F92" s="85" t="e">
        <f>IF(#REF!="","",VLOOKUP(#REF!,#REF!,3))</f>
        <v>#REF!</v>
      </c>
      <c r="G92" s="272"/>
    </row>
    <row r="93" spans="1:7" ht="12.75" customHeight="1">
      <c r="A93" s="86" t="e">
        <f>#REF!</f>
        <v>#REF!</v>
      </c>
      <c r="B93" s="86" t="s">
        <v>134</v>
      </c>
      <c r="C93" s="88" t="e">
        <f>IF(#REF!="","",CONCATENATE(VLOOKUP(#REF!,#REF!,1)," ",VLOOKUP(#REF!,#REF!,2)))</f>
        <v>#REF!</v>
      </c>
      <c r="D93" s="88" t="e">
        <f>IF(#REF!="","",VLOOKUP(#REF!,#REF!,3))</f>
        <v>#REF!</v>
      </c>
      <c r="E93" s="88" t="e">
        <f>IF(#REF!="","",CONCATENATE(VLOOKUP(#REF!,#REF!,1)," ",VLOOKUP(#REF!,#REF!,2)))</f>
        <v>#REF!</v>
      </c>
      <c r="F93" s="88" t="e">
        <f>IF(#REF!="","",VLOOKUP(#REF!,#REF!,3))</f>
        <v>#REF!</v>
      </c>
      <c r="G93" s="271">
        <v>15</v>
      </c>
    </row>
    <row r="94" spans="1:7" ht="12.75" customHeight="1">
      <c r="A94" s="86" t="e">
        <f>#REF!</f>
        <v>#REF!</v>
      </c>
      <c r="B94" s="86" t="s">
        <v>134</v>
      </c>
      <c r="C94" s="88" t="e">
        <f>IF(#REF!="","",CONCATENATE(VLOOKUP(#REF!,#REF!,1)," ",VLOOKUP(#REF!,#REF!,2)))</f>
        <v>#REF!</v>
      </c>
      <c r="D94" s="88" t="e">
        <f>IF(#REF!="","",VLOOKUP(#REF!,#REF!,3))</f>
        <v>#REF!</v>
      </c>
      <c r="E94" s="88" t="e">
        <f>IF(#REF!="","",CONCATENATE(VLOOKUP(#REF!,#REF!,1)," ",VLOOKUP(#REF!,#REF!,2)))</f>
        <v>#REF!</v>
      </c>
      <c r="F94" s="88" t="e">
        <f>IF(#REF!="","",VLOOKUP(#REF!,#REF!,3))</f>
        <v>#REF!</v>
      </c>
      <c r="G94" s="271"/>
    </row>
    <row r="95" spans="1:7" ht="12.75" customHeight="1">
      <c r="A95" s="119" t="e">
        <f>#REF!</f>
        <v>#REF!</v>
      </c>
      <c r="B95" s="89" t="s">
        <v>135</v>
      </c>
      <c r="C95" s="85" t="e">
        <f>IF(#REF!="","",CONCATENATE(VLOOKUP(#REF!,#REF!,1)," ",VLOOKUP(#REF!,#REF!,2)))</f>
        <v>#REF!</v>
      </c>
      <c r="D95" s="85" t="e">
        <f>IF(#REF!="","",VLOOKUP(#REF!,#REF!,3))</f>
        <v>#REF!</v>
      </c>
      <c r="E95" s="85" t="e">
        <f>IF(#REF!="","",CONCATENATE(VLOOKUP(#REF!,#REF!,1)," ",VLOOKUP(#REF!,#REF!,2)))</f>
        <v>#REF!</v>
      </c>
      <c r="F95" s="85" t="e">
        <f>IF(#REF!="","",VLOOKUP(#REF!,#REF!,3))</f>
        <v>#REF!</v>
      </c>
      <c r="G95" s="273">
        <v>16</v>
      </c>
    </row>
    <row r="96" spans="1:7" ht="12.75" customHeight="1">
      <c r="A96" s="119" t="e">
        <f>#REF!</f>
        <v>#REF!</v>
      </c>
      <c r="B96" s="89" t="s">
        <v>135</v>
      </c>
      <c r="C96" s="85" t="e">
        <f>IF(#REF!="","",CONCATENATE(VLOOKUP(#REF!,#REF!,1)," ",VLOOKUP(#REF!,#REF!,2)))</f>
        <v>#REF!</v>
      </c>
      <c r="D96" s="85" t="e">
        <f>IF(#REF!="","",VLOOKUP(#REF!,#REF!,3))</f>
        <v>#REF!</v>
      </c>
      <c r="E96" s="85" t="e">
        <f>IF(#REF!="","",CONCATENATE(VLOOKUP(#REF!,#REF!,1)," ",VLOOKUP(#REF!,#REF!,2)))</f>
        <v>#REF!</v>
      </c>
      <c r="F96" s="85" t="e">
        <f>IF(#REF!="","",VLOOKUP(#REF!,#REF!,3))</f>
        <v>#REF!</v>
      </c>
      <c r="G96" s="273"/>
    </row>
    <row r="97" spans="1:7" ht="12.75" customHeight="1">
      <c r="A97" s="86" t="e">
        <f>#REF!</f>
        <v>#REF!</v>
      </c>
      <c r="B97" s="86" t="s">
        <v>152</v>
      </c>
      <c r="C97" s="88" t="e">
        <f>IF(#REF!="","",CONCATENATE(VLOOKUP(#REF!,#REF!,1)," ",VLOOKUP(#REF!,#REF!,2)))</f>
        <v>#REF!</v>
      </c>
      <c r="D97" s="88" t="e">
        <f>IF(#REF!="","",VLOOKUP(#REF!,#REF!,3))</f>
        <v>#REF!</v>
      </c>
      <c r="E97" s="88" t="e">
        <f>IF(#REF!="","",CONCATENATE(VLOOKUP(#REF!,#REF!,1)," ",VLOOKUP(#REF!,#REF!,2)))</f>
        <v>#REF!</v>
      </c>
      <c r="F97" s="88" t="e">
        <f>IF(#REF!="","",VLOOKUP(#REF!,#REF!,3))</f>
        <v>#REF!</v>
      </c>
      <c r="G97" s="271">
        <v>1</v>
      </c>
    </row>
    <row r="98" spans="1:7" ht="12.75" customHeight="1">
      <c r="A98" s="86" t="e">
        <f>#REF!</f>
        <v>#REF!</v>
      </c>
      <c r="B98" s="86" t="s">
        <v>152</v>
      </c>
      <c r="C98" s="88" t="e">
        <f>IF(#REF!="","",CONCATENATE(VLOOKUP(#REF!,#REF!,1)," ",VLOOKUP(#REF!,#REF!,2)))</f>
        <v>#REF!</v>
      </c>
      <c r="D98" s="88" t="e">
        <f>IF(#REF!="","",VLOOKUP(#REF!,#REF!,3))</f>
        <v>#REF!</v>
      </c>
      <c r="E98" s="88" t="e">
        <f>IF(#REF!="","",CONCATENATE(VLOOKUP(#REF!,#REF!,1)," ",VLOOKUP(#REF!,#REF!,2)))</f>
        <v>#REF!</v>
      </c>
      <c r="F98" s="88" t="e">
        <f>IF(#REF!="","",VLOOKUP(#REF!,#REF!,3))</f>
        <v>#REF!</v>
      </c>
      <c r="G98" s="271"/>
    </row>
    <row r="99" spans="1:7" ht="12.75" customHeight="1">
      <c r="A99" s="119" t="e">
        <f>#REF!</f>
        <v>#REF!</v>
      </c>
      <c r="B99" s="89" t="s">
        <v>153</v>
      </c>
      <c r="C99" s="85" t="e">
        <f>IF(#REF!="","",CONCATENATE(VLOOKUP(#REF!,#REF!,1)," ",VLOOKUP(#REF!,#REF!,2)))</f>
        <v>#REF!</v>
      </c>
      <c r="D99" s="85" t="e">
        <f>IF(#REF!="","",VLOOKUP(#REF!,#REF!,3))</f>
        <v>#REF!</v>
      </c>
      <c r="E99" s="85" t="e">
        <f>IF(#REF!="","",CONCATENATE(VLOOKUP(#REF!,#REF!,1)," ",VLOOKUP(#REF!,#REF!,2)))</f>
        <v>#REF!</v>
      </c>
      <c r="F99" s="85" t="e">
        <f>IF(#REF!="","",VLOOKUP(#REF!,#REF!,3))</f>
        <v>#REF!</v>
      </c>
      <c r="G99" s="272">
        <v>2</v>
      </c>
    </row>
    <row r="100" spans="1:7" ht="12.75" customHeight="1">
      <c r="A100" s="119" t="e">
        <f>#REF!</f>
        <v>#REF!</v>
      </c>
      <c r="B100" s="89" t="s">
        <v>153</v>
      </c>
      <c r="C100" s="85" t="e">
        <f>IF(#REF!="","",CONCATENATE(VLOOKUP(#REF!,#REF!,1)," ",VLOOKUP(#REF!,#REF!,2)))</f>
        <v>#REF!</v>
      </c>
      <c r="D100" s="85" t="e">
        <f>IF(#REF!="","",VLOOKUP(#REF!,#REF!,3))</f>
        <v>#REF!</v>
      </c>
      <c r="E100" s="85" t="e">
        <f>IF(#REF!="","",CONCATENATE(VLOOKUP(#REF!,#REF!,1)," ",VLOOKUP(#REF!,#REF!,2)))</f>
        <v>#REF!</v>
      </c>
      <c r="F100" s="85" t="e">
        <f>IF(#REF!="","",VLOOKUP(#REF!,#REF!,3))</f>
        <v>#REF!</v>
      </c>
      <c r="G100" s="272"/>
    </row>
    <row r="101" spans="1:7" ht="12.75" customHeight="1">
      <c r="A101" s="86" t="e">
        <f>#REF!</f>
        <v>#REF!</v>
      </c>
      <c r="B101" s="86" t="s">
        <v>154</v>
      </c>
      <c r="C101" s="88" t="e">
        <f>IF(#REF!="","",CONCATENATE(VLOOKUP(#REF!,#REF!,1)," ",VLOOKUP(#REF!,#REF!,2)))</f>
        <v>#REF!</v>
      </c>
      <c r="D101" s="88" t="e">
        <f>IF(#REF!="","",VLOOKUP(#REF!,#REF!,3))</f>
        <v>#REF!</v>
      </c>
      <c r="E101" s="88" t="e">
        <f>IF(#REF!="","",CONCATENATE(VLOOKUP(#REF!,#REF!,1)," ",VLOOKUP(#REF!,#REF!,2)))</f>
        <v>#REF!</v>
      </c>
      <c r="F101" s="88" t="e">
        <f>IF(#REF!="","",VLOOKUP(#REF!,#REF!,3))</f>
        <v>#REF!</v>
      </c>
      <c r="G101" s="271">
        <v>3</v>
      </c>
    </row>
    <row r="102" spans="1:7" ht="12.75" customHeight="1">
      <c r="A102" s="86" t="e">
        <f>#REF!</f>
        <v>#REF!</v>
      </c>
      <c r="B102" s="86" t="s">
        <v>154</v>
      </c>
      <c r="C102" s="88" t="e">
        <f>IF(#REF!="","",CONCATENATE(VLOOKUP(#REF!,#REF!,1)," ",VLOOKUP(#REF!,#REF!,2)))</f>
        <v>#REF!</v>
      </c>
      <c r="D102" s="88" t="e">
        <f>IF(#REF!="","",VLOOKUP(#REF!,#REF!,3))</f>
        <v>#REF!</v>
      </c>
      <c r="E102" s="88" t="e">
        <f>IF(#REF!="","",CONCATENATE(VLOOKUP(#REF!,#REF!,1)," ",VLOOKUP(#REF!,#REF!,2)))</f>
        <v>#REF!</v>
      </c>
      <c r="F102" s="88" t="e">
        <f>IF(#REF!="","",VLOOKUP(#REF!,#REF!,3))</f>
        <v>#REF!</v>
      </c>
      <c r="G102" s="271"/>
    </row>
    <row r="103" spans="1:7" ht="12.75" customHeight="1">
      <c r="A103" s="119" t="e">
        <f>#REF!</f>
        <v>#REF!</v>
      </c>
      <c r="B103" s="89" t="s">
        <v>155</v>
      </c>
      <c r="C103" s="85" t="e">
        <f>IF(#REF!="","",CONCATENATE(VLOOKUP(#REF!,#REF!,1)," ",VLOOKUP(#REF!,#REF!,2)))</f>
        <v>#REF!</v>
      </c>
      <c r="D103" s="85" t="e">
        <f>IF(#REF!="","",VLOOKUP(#REF!,#REF!,3))</f>
        <v>#REF!</v>
      </c>
      <c r="E103" s="85" t="e">
        <f>IF(#REF!="","",CONCATENATE(VLOOKUP(#REF!,#REF!,1)," ",VLOOKUP(#REF!,#REF!,2)))</f>
        <v>#REF!</v>
      </c>
      <c r="F103" s="85" t="e">
        <f>IF(#REF!="","",VLOOKUP(#REF!,#REF!,3))</f>
        <v>#REF!</v>
      </c>
      <c r="G103" s="272">
        <v>4</v>
      </c>
    </row>
    <row r="104" spans="1:7" ht="12.75" customHeight="1">
      <c r="A104" s="119" t="e">
        <f>#REF!</f>
        <v>#REF!</v>
      </c>
      <c r="B104" s="89" t="s">
        <v>155</v>
      </c>
      <c r="C104" s="85" t="e">
        <f>IF(#REF!="","",CONCATENATE(VLOOKUP(#REF!,#REF!,1)," ",VLOOKUP(#REF!,#REF!,2)))</f>
        <v>#REF!</v>
      </c>
      <c r="D104" s="85" t="e">
        <f>IF(#REF!="","",VLOOKUP(#REF!,#REF!,3))</f>
        <v>#REF!</v>
      </c>
      <c r="E104" s="85" t="e">
        <f>IF(#REF!="","",CONCATENATE(VLOOKUP(#REF!,#REF!,1)," ",VLOOKUP(#REF!,#REF!,2)))</f>
        <v>#REF!</v>
      </c>
      <c r="F104" s="85" t="e">
        <f>IF(#REF!="","",VLOOKUP(#REF!,#REF!,3))</f>
        <v>#REF!</v>
      </c>
      <c r="G104" s="272"/>
    </row>
    <row r="105" spans="1:7" ht="12.75" customHeight="1">
      <c r="A105" s="86" t="e">
        <f>#REF!</f>
        <v>#REF!</v>
      </c>
      <c r="B105" s="86" t="s">
        <v>156</v>
      </c>
      <c r="C105" s="88" t="e">
        <f>IF(#REF!="","",CONCATENATE(VLOOKUP(#REF!,#REF!,1)," ",VLOOKUP(#REF!,#REF!,2)))</f>
        <v>#REF!</v>
      </c>
      <c r="D105" s="88" t="e">
        <f>IF(#REF!="","",VLOOKUP(#REF!,#REF!,3))</f>
        <v>#REF!</v>
      </c>
      <c r="E105" s="88" t="e">
        <f>IF(#REF!="","",CONCATENATE(VLOOKUP(#REF!,#REF!,1)," ",VLOOKUP(#REF!,#REF!,2)))</f>
        <v>#REF!</v>
      </c>
      <c r="F105" s="88" t="e">
        <f>IF(#REF!="","",VLOOKUP(#REF!,#REF!,3))</f>
        <v>#REF!</v>
      </c>
      <c r="G105" s="271">
        <v>5</v>
      </c>
    </row>
    <row r="106" spans="1:7" ht="12.75" customHeight="1">
      <c r="A106" s="86" t="e">
        <f>#REF!</f>
        <v>#REF!</v>
      </c>
      <c r="B106" s="86" t="s">
        <v>156</v>
      </c>
      <c r="C106" s="88" t="e">
        <f>IF(#REF!="","",CONCATENATE(VLOOKUP(#REF!,#REF!,1)," ",VLOOKUP(#REF!,#REF!,2)))</f>
        <v>#REF!</v>
      </c>
      <c r="D106" s="88" t="e">
        <f>IF(#REF!="","",VLOOKUP(#REF!,#REF!,3))</f>
        <v>#REF!</v>
      </c>
      <c r="E106" s="88" t="e">
        <f>IF(#REF!="","",CONCATENATE(VLOOKUP(#REF!,#REF!,1)," ",VLOOKUP(#REF!,#REF!,2)))</f>
        <v>#REF!</v>
      </c>
      <c r="F106" s="88" t="e">
        <f>IF(#REF!="","",VLOOKUP(#REF!,#REF!,3))</f>
        <v>#REF!</v>
      </c>
      <c r="G106" s="271"/>
    </row>
    <row r="107" spans="1:7" ht="12.75" customHeight="1">
      <c r="A107" s="119" t="e">
        <f>#REF!</f>
        <v>#REF!</v>
      </c>
      <c r="B107" s="89" t="s">
        <v>157</v>
      </c>
      <c r="C107" s="85" t="e">
        <f>IF(#REF!="","",CONCATENATE(VLOOKUP(#REF!,#REF!,1)," ",VLOOKUP(#REF!,#REF!,2)))</f>
        <v>#REF!</v>
      </c>
      <c r="D107" s="85" t="e">
        <f>IF(#REF!="","",VLOOKUP(#REF!,#REF!,3))</f>
        <v>#REF!</v>
      </c>
      <c r="E107" s="85" t="e">
        <f>IF(#REF!="","",CONCATENATE(VLOOKUP(#REF!,#REF!,1)," ",VLOOKUP(#REF!,#REF!,2)))</f>
        <v>#REF!</v>
      </c>
      <c r="F107" s="85" t="e">
        <f>IF(#REF!="","",VLOOKUP(#REF!,#REF!,3))</f>
        <v>#REF!</v>
      </c>
      <c r="G107" s="272">
        <v>6</v>
      </c>
    </row>
    <row r="108" spans="1:7" ht="12.75" customHeight="1">
      <c r="A108" s="119" t="e">
        <f>#REF!</f>
        <v>#REF!</v>
      </c>
      <c r="B108" s="89" t="s">
        <v>157</v>
      </c>
      <c r="C108" s="85" t="e">
        <f>IF(#REF!="","",CONCATENATE(VLOOKUP(#REF!,#REF!,1)," ",VLOOKUP(#REF!,#REF!,2)))</f>
        <v>#REF!</v>
      </c>
      <c r="D108" s="85" t="e">
        <f>IF(#REF!="","",VLOOKUP(#REF!,#REF!,3))</f>
        <v>#REF!</v>
      </c>
      <c r="E108" s="85" t="e">
        <f>IF(#REF!="","",CONCATENATE(VLOOKUP(#REF!,#REF!,1)," ",VLOOKUP(#REF!,#REF!,2)))</f>
        <v>#REF!</v>
      </c>
      <c r="F108" s="85" t="e">
        <f>IF(#REF!="","",VLOOKUP(#REF!,#REF!,3))</f>
        <v>#REF!</v>
      </c>
      <c r="G108" s="272"/>
    </row>
    <row r="109" spans="1:7" ht="12.75" customHeight="1">
      <c r="A109" s="86" t="e">
        <f>#REF!</f>
        <v>#REF!</v>
      </c>
      <c r="B109" s="86" t="s">
        <v>158</v>
      </c>
      <c r="C109" s="88" t="e">
        <f>IF(#REF!="","",CONCATENATE(VLOOKUP(#REF!,#REF!,1)," ",VLOOKUP(#REF!,#REF!,2)))</f>
        <v>#REF!</v>
      </c>
      <c r="D109" s="88" t="e">
        <f>IF(#REF!="","",VLOOKUP(#REF!,#REF!,3))</f>
        <v>#REF!</v>
      </c>
      <c r="E109" s="88" t="e">
        <f>IF(#REF!="","",CONCATENATE(VLOOKUP(#REF!,#REF!,1)," ",VLOOKUP(#REF!,#REF!,2)))</f>
        <v>#REF!</v>
      </c>
      <c r="F109" s="88" t="e">
        <f>IF(#REF!="","",VLOOKUP(#REF!,#REF!,3))</f>
        <v>#REF!</v>
      </c>
      <c r="G109" s="271">
        <v>7</v>
      </c>
    </row>
    <row r="110" spans="1:7" ht="12.75" customHeight="1">
      <c r="A110" s="86" t="e">
        <f>#REF!</f>
        <v>#REF!</v>
      </c>
      <c r="B110" s="86" t="s">
        <v>158</v>
      </c>
      <c r="C110" s="88" t="e">
        <f>IF(#REF!="","",CONCATENATE(VLOOKUP(#REF!,#REF!,1)," ",VLOOKUP(#REF!,#REF!,2)))</f>
        <v>#REF!</v>
      </c>
      <c r="D110" s="88" t="e">
        <f>IF(#REF!="","",VLOOKUP(#REF!,#REF!,3))</f>
        <v>#REF!</v>
      </c>
      <c r="E110" s="88" t="e">
        <f>IF(#REF!="","",CONCATENATE(VLOOKUP(#REF!,#REF!,1)," ",VLOOKUP(#REF!,#REF!,2)))</f>
        <v>#REF!</v>
      </c>
      <c r="F110" s="88" t="e">
        <f>IF(#REF!="","",VLOOKUP(#REF!,#REF!,3))</f>
        <v>#REF!</v>
      </c>
      <c r="G110" s="271"/>
    </row>
    <row r="111" spans="1:7" ht="12.75" customHeight="1">
      <c r="A111" s="119" t="e">
        <f>#REF!</f>
        <v>#REF!</v>
      </c>
      <c r="B111" s="89" t="s">
        <v>159</v>
      </c>
      <c r="C111" s="85" t="e">
        <f>IF(#REF!="","",CONCATENATE(VLOOKUP(#REF!,#REF!,1)," ",VLOOKUP(#REF!,#REF!,2)))</f>
        <v>#REF!</v>
      </c>
      <c r="D111" s="85" t="e">
        <f>IF(#REF!="","",VLOOKUP(#REF!,#REF!,3))</f>
        <v>#REF!</v>
      </c>
      <c r="E111" s="85" t="e">
        <f>IF(#REF!="","",CONCATENATE(VLOOKUP(#REF!,#REF!,1)," ",VLOOKUP(#REF!,#REF!,2)))</f>
        <v>#REF!</v>
      </c>
      <c r="F111" s="85" t="e">
        <f>IF(#REF!="","",VLOOKUP(#REF!,#REF!,3))</f>
        <v>#REF!</v>
      </c>
      <c r="G111" s="272">
        <v>8</v>
      </c>
    </row>
    <row r="112" spans="1:7" ht="12.75" customHeight="1">
      <c r="A112" s="119" t="e">
        <f>#REF!</f>
        <v>#REF!</v>
      </c>
      <c r="B112" s="89" t="s">
        <v>159</v>
      </c>
      <c r="C112" s="85" t="e">
        <f>IF(#REF!="","",CONCATENATE(VLOOKUP(#REF!,#REF!,1)," ",VLOOKUP(#REF!,#REF!,2)))</f>
        <v>#REF!</v>
      </c>
      <c r="D112" s="85" t="e">
        <f>IF(#REF!="","",VLOOKUP(#REF!,#REF!,3))</f>
        <v>#REF!</v>
      </c>
      <c r="E112" s="85" t="e">
        <f>IF(#REF!="","",CONCATENATE(VLOOKUP(#REF!,#REF!,1)," ",VLOOKUP(#REF!,#REF!,2)))</f>
        <v>#REF!</v>
      </c>
      <c r="F112" s="85" t="e">
        <f>IF(#REF!="","",VLOOKUP(#REF!,#REF!,3))</f>
        <v>#REF!</v>
      </c>
      <c r="G112" s="272"/>
    </row>
    <row r="113" spans="1:7" ht="12.75" customHeight="1">
      <c r="A113" s="86" t="e">
        <f>#REF!</f>
        <v>#REF!</v>
      </c>
      <c r="B113" s="86" t="s">
        <v>160</v>
      </c>
      <c r="C113" s="88" t="e">
        <f>IF(#REF!="","",CONCATENATE(VLOOKUP(#REF!,#REF!,1)," ",VLOOKUP(#REF!,#REF!,2)))</f>
        <v>#REF!</v>
      </c>
      <c r="D113" s="88" t="e">
        <f>IF(#REF!="","",VLOOKUP(#REF!,#REF!,3))</f>
        <v>#REF!</v>
      </c>
      <c r="E113" s="88" t="e">
        <f>IF(#REF!="","",CONCATENATE(VLOOKUP(#REF!,#REF!,1)," ",VLOOKUP(#REF!,#REF!,2)))</f>
        <v>#REF!</v>
      </c>
      <c r="F113" s="88" t="e">
        <f>IF(#REF!="","",VLOOKUP(#REF!,#REF!,3))</f>
        <v>#REF!</v>
      </c>
      <c r="G113" s="271">
        <v>9</v>
      </c>
    </row>
    <row r="114" spans="1:7" ht="12.75" customHeight="1">
      <c r="A114" s="86" t="e">
        <f>#REF!</f>
        <v>#REF!</v>
      </c>
      <c r="B114" s="86" t="s">
        <v>160</v>
      </c>
      <c r="C114" s="88" t="e">
        <f>IF(#REF!="","",CONCATENATE(VLOOKUP(#REF!,#REF!,1)," ",VLOOKUP(#REF!,#REF!,2)))</f>
        <v>#REF!</v>
      </c>
      <c r="D114" s="88" t="e">
        <f>IF(#REF!="","",VLOOKUP(#REF!,#REF!,3))</f>
        <v>#REF!</v>
      </c>
      <c r="E114" s="88" t="e">
        <f>IF(#REF!="","",CONCATENATE(VLOOKUP(#REF!,#REF!,1)," ",VLOOKUP(#REF!,#REF!,2)))</f>
        <v>#REF!</v>
      </c>
      <c r="F114" s="88" t="e">
        <f>IF(#REF!="","",VLOOKUP(#REF!,#REF!,3))</f>
        <v>#REF!</v>
      </c>
      <c r="G114" s="271"/>
    </row>
    <row r="115" spans="1:7" ht="12.75" customHeight="1">
      <c r="A115" s="119" t="e">
        <f>#REF!</f>
        <v>#REF!</v>
      </c>
      <c r="B115" s="89" t="s">
        <v>161</v>
      </c>
      <c r="C115" s="85" t="e">
        <f>IF(#REF!="","",CONCATENATE(VLOOKUP(#REF!,#REF!,1)," ",VLOOKUP(#REF!,#REF!,2)))</f>
        <v>#REF!</v>
      </c>
      <c r="D115" s="85" t="e">
        <f>IF(#REF!="","",VLOOKUP(#REF!,#REF!,3))</f>
        <v>#REF!</v>
      </c>
      <c r="E115" s="85" t="e">
        <f>IF(#REF!="","",CONCATENATE(VLOOKUP(#REF!,#REF!,1)," ",VLOOKUP(#REF!,#REF!,2)))</f>
        <v>#REF!</v>
      </c>
      <c r="F115" s="85" t="e">
        <f>IF(#REF!="","",VLOOKUP(#REF!,#REF!,3))</f>
        <v>#REF!</v>
      </c>
      <c r="G115" s="272">
        <v>10</v>
      </c>
    </row>
    <row r="116" spans="1:7" ht="12.75" customHeight="1">
      <c r="A116" s="119" t="e">
        <f>#REF!</f>
        <v>#REF!</v>
      </c>
      <c r="B116" s="89" t="s">
        <v>161</v>
      </c>
      <c r="C116" s="85" t="e">
        <f>IF(#REF!="","",CONCATENATE(VLOOKUP(#REF!,#REF!,1)," ",VLOOKUP(#REF!,#REF!,2)))</f>
        <v>#REF!</v>
      </c>
      <c r="D116" s="85" t="e">
        <f>IF(#REF!="","",VLOOKUP(#REF!,#REF!,3))</f>
        <v>#REF!</v>
      </c>
      <c r="E116" s="85" t="e">
        <f>IF(#REF!="","",CONCATENATE(VLOOKUP(#REF!,#REF!,1)," ",VLOOKUP(#REF!,#REF!,2)))</f>
        <v>#REF!</v>
      </c>
      <c r="F116" s="85" t="e">
        <f>IF(#REF!="","",VLOOKUP(#REF!,#REF!,3))</f>
        <v>#REF!</v>
      </c>
      <c r="G116" s="272"/>
    </row>
    <row r="117" spans="1:7" ht="12.75" customHeight="1">
      <c r="A117" s="86" t="e">
        <f>#REF!</f>
        <v>#REF!</v>
      </c>
      <c r="B117" s="86" t="s">
        <v>162</v>
      </c>
      <c r="C117" s="88" t="e">
        <f>IF(#REF!="","",CONCATENATE(VLOOKUP(#REF!,#REF!,1)," ",VLOOKUP(#REF!,#REF!,2)))</f>
        <v>#REF!</v>
      </c>
      <c r="D117" s="88" t="e">
        <f>IF(#REF!="","",VLOOKUP(#REF!,#REF!,3))</f>
        <v>#REF!</v>
      </c>
      <c r="E117" s="88" t="e">
        <f>IF(#REF!="","",CONCATENATE(VLOOKUP(#REF!,#REF!,1)," ",VLOOKUP(#REF!,#REF!,2)))</f>
        <v>#REF!</v>
      </c>
      <c r="F117" s="88" t="e">
        <f>IF(#REF!="","",VLOOKUP(#REF!,#REF!,3))</f>
        <v>#REF!</v>
      </c>
      <c r="G117" s="271">
        <v>11</v>
      </c>
    </row>
    <row r="118" spans="1:7" ht="12.75" customHeight="1">
      <c r="A118" s="86" t="e">
        <f>#REF!</f>
        <v>#REF!</v>
      </c>
      <c r="B118" s="86" t="s">
        <v>162</v>
      </c>
      <c r="C118" s="88" t="e">
        <f>IF(#REF!="","",CONCATENATE(VLOOKUP(#REF!,#REF!,1)," ",VLOOKUP(#REF!,#REF!,2)))</f>
        <v>#REF!</v>
      </c>
      <c r="D118" s="88" t="e">
        <f>IF(#REF!="","",VLOOKUP(#REF!,#REF!,3))</f>
        <v>#REF!</v>
      </c>
      <c r="E118" s="88" t="e">
        <f>IF(#REF!="","",CONCATENATE(VLOOKUP(#REF!,#REF!,1)," ",VLOOKUP(#REF!,#REF!,2)))</f>
        <v>#REF!</v>
      </c>
      <c r="F118" s="88" t="e">
        <f>IF(#REF!="","",VLOOKUP(#REF!,#REF!,3))</f>
        <v>#REF!</v>
      </c>
      <c r="G118" s="271"/>
    </row>
    <row r="119" spans="1:7" ht="12.75" customHeight="1">
      <c r="A119" s="119" t="e">
        <f>#REF!</f>
        <v>#REF!</v>
      </c>
      <c r="B119" s="89" t="s">
        <v>163</v>
      </c>
      <c r="C119" s="85" t="e">
        <f>IF(#REF!="","",CONCATENATE(VLOOKUP(#REF!,#REF!,1)," ",VLOOKUP(#REF!,#REF!,2)))</f>
        <v>#REF!</v>
      </c>
      <c r="D119" s="85" t="e">
        <f>IF(#REF!="","",VLOOKUP(#REF!,#REF!,3))</f>
        <v>#REF!</v>
      </c>
      <c r="E119" s="85" t="e">
        <f>IF(#REF!="","",CONCATENATE(VLOOKUP(#REF!,#REF!,1)," ",VLOOKUP(#REF!,#REF!,2)))</f>
        <v>#REF!</v>
      </c>
      <c r="F119" s="85" t="e">
        <f>IF(#REF!="","",VLOOKUP(#REF!,#REF!,3))</f>
        <v>#REF!</v>
      </c>
      <c r="G119" s="272">
        <v>12</v>
      </c>
    </row>
    <row r="120" spans="1:7" ht="12.75" customHeight="1">
      <c r="A120" s="119" t="e">
        <f>#REF!</f>
        <v>#REF!</v>
      </c>
      <c r="B120" s="89" t="s">
        <v>163</v>
      </c>
      <c r="C120" s="85" t="e">
        <f>IF(#REF!="","",CONCATENATE(VLOOKUP(#REF!,#REF!,1)," ",VLOOKUP(#REF!,#REF!,2)))</f>
        <v>#REF!</v>
      </c>
      <c r="D120" s="85" t="e">
        <f>IF(#REF!="","",VLOOKUP(#REF!,#REF!,3))</f>
        <v>#REF!</v>
      </c>
      <c r="E120" s="85" t="e">
        <f>IF(#REF!="","",CONCATENATE(VLOOKUP(#REF!,#REF!,1)," ",VLOOKUP(#REF!,#REF!,2)))</f>
        <v>#REF!</v>
      </c>
      <c r="F120" s="85" t="e">
        <f>IF(#REF!="","",VLOOKUP(#REF!,#REF!,3))</f>
        <v>#REF!</v>
      </c>
      <c r="G120" s="272"/>
    </row>
    <row r="121" spans="1:7" ht="12.75" customHeight="1">
      <c r="A121" s="86" t="e">
        <f>#REF!</f>
        <v>#REF!</v>
      </c>
      <c r="B121" s="86" t="s">
        <v>164</v>
      </c>
      <c r="C121" s="88" t="e">
        <f>IF(#REF!="","",CONCATENATE(VLOOKUP(#REF!,#REF!,1)," ",VLOOKUP(#REF!,#REF!,2)))</f>
        <v>#REF!</v>
      </c>
      <c r="D121" s="88" t="e">
        <f>IF(#REF!="","",VLOOKUP(#REF!,#REF!,3))</f>
        <v>#REF!</v>
      </c>
      <c r="E121" s="88" t="e">
        <f>IF(#REF!="","",CONCATENATE(VLOOKUP(#REF!,#REF!,1)," ",VLOOKUP(#REF!,#REF!,2)))</f>
        <v>#REF!</v>
      </c>
      <c r="F121" s="88" t="e">
        <f>IF(#REF!="","",VLOOKUP(#REF!,#REF!,3))</f>
        <v>#REF!</v>
      </c>
      <c r="G121" s="271">
        <v>13</v>
      </c>
    </row>
    <row r="122" spans="1:7" ht="12.75" customHeight="1">
      <c r="A122" s="86" t="e">
        <f>#REF!</f>
        <v>#REF!</v>
      </c>
      <c r="B122" s="86" t="s">
        <v>164</v>
      </c>
      <c r="C122" s="88" t="e">
        <f>IF(#REF!="","",CONCATENATE(VLOOKUP(#REF!,#REF!,1)," ",VLOOKUP(#REF!,#REF!,2)))</f>
        <v>#REF!</v>
      </c>
      <c r="D122" s="88" t="e">
        <f>IF(#REF!="","",VLOOKUP(#REF!,#REF!,3))</f>
        <v>#REF!</v>
      </c>
      <c r="E122" s="88" t="e">
        <f>IF(#REF!="","",CONCATENATE(VLOOKUP(#REF!,#REF!,1)," ",VLOOKUP(#REF!,#REF!,2)))</f>
        <v>#REF!</v>
      </c>
      <c r="F122" s="88" t="e">
        <f>IF(#REF!="","",VLOOKUP(#REF!,#REF!,3))</f>
        <v>#REF!</v>
      </c>
      <c r="G122" s="271"/>
    </row>
    <row r="123" spans="1:7" ht="12.75" customHeight="1">
      <c r="A123" s="119" t="e">
        <f>#REF!</f>
        <v>#REF!</v>
      </c>
      <c r="B123" s="89" t="s">
        <v>165</v>
      </c>
      <c r="C123" s="85" t="e">
        <f>IF(#REF!="","",CONCATENATE(VLOOKUP(#REF!,#REF!,1)," ",VLOOKUP(#REF!,#REF!,2)))</f>
        <v>#REF!</v>
      </c>
      <c r="D123" s="85" t="e">
        <f>IF(#REF!="","",VLOOKUP(#REF!,#REF!,3))</f>
        <v>#REF!</v>
      </c>
      <c r="E123" s="85" t="e">
        <f>IF(#REF!="","",CONCATENATE(VLOOKUP(#REF!,#REF!,1)," ",VLOOKUP(#REF!,#REF!,2)))</f>
        <v>#REF!</v>
      </c>
      <c r="F123" s="85" t="e">
        <f>IF(#REF!="","",VLOOKUP(#REF!,#REF!,3))</f>
        <v>#REF!</v>
      </c>
      <c r="G123" s="272">
        <v>14</v>
      </c>
    </row>
    <row r="124" spans="1:7" ht="12.75" customHeight="1">
      <c r="A124" s="119" t="e">
        <f>#REF!</f>
        <v>#REF!</v>
      </c>
      <c r="B124" s="89" t="s">
        <v>165</v>
      </c>
      <c r="C124" s="85" t="e">
        <f>IF(#REF!="","",CONCATENATE(VLOOKUP(#REF!,#REF!,1)," ",VLOOKUP(#REF!,#REF!,2)))</f>
        <v>#REF!</v>
      </c>
      <c r="D124" s="85" t="e">
        <f>IF(#REF!="","",VLOOKUP(#REF!,#REF!,3))</f>
        <v>#REF!</v>
      </c>
      <c r="E124" s="85" t="e">
        <f>IF(#REF!="","",CONCATENATE(VLOOKUP(#REF!,#REF!,1)," ",VLOOKUP(#REF!,#REF!,2)))</f>
        <v>#REF!</v>
      </c>
      <c r="F124" s="85" t="e">
        <f>IF(#REF!="","",VLOOKUP(#REF!,#REF!,3))</f>
        <v>#REF!</v>
      </c>
      <c r="G124" s="272"/>
    </row>
    <row r="125" spans="1:7" ht="12.75" customHeight="1">
      <c r="A125" s="86" t="e">
        <f>#REF!</f>
        <v>#REF!</v>
      </c>
      <c r="B125" s="86" t="s">
        <v>166</v>
      </c>
      <c r="C125" s="88" t="e">
        <f>IF(#REF!="","",CONCATENATE(VLOOKUP(#REF!,#REF!,1)," ",VLOOKUP(#REF!,#REF!,2)))</f>
        <v>#REF!</v>
      </c>
      <c r="D125" s="88" t="e">
        <f>IF(#REF!="","",VLOOKUP(#REF!,#REF!,3))</f>
        <v>#REF!</v>
      </c>
      <c r="E125" s="88" t="e">
        <f>IF(#REF!="","",CONCATENATE(VLOOKUP(#REF!,#REF!,1)," ",VLOOKUP(#REF!,#REF!,2)))</f>
        <v>#REF!</v>
      </c>
      <c r="F125" s="88" t="e">
        <f>IF(#REF!="","",VLOOKUP(#REF!,#REF!,3))</f>
        <v>#REF!</v>
      </c>
      <c r="G125" s="271">
        <v>15</v>
      </c>
    </row>
    <row r="126" spans="1:7" ht="12.75" customHeight="1">
      <c r="A126" s="86" t="e">
        <f>#REF!</f>
        <v>#REF!</v>
      </c>
      <c r="B126" s="86" t="s">
        <v>166</v>
      </c>
      <c r="C126" s="88" t="e">
        <f>IF(#REF!="","",CONCATENATE(VLOOKUP(#REF!,#REF!,1)," ",VLOOKUP(#REF!,#REF!,2)))</f>
        <v>#REF!</v>
      </c>
      <c r="D126" s="88" t="e">
        <f>IF(#REF!="","",VLOOKUP(#REF!,#REF!,3))</f>
        <v>#REF!</v>
      </c>
      <c r="E126" s="88" t="e">
        <f>IF(#REF!="","",CONCATENATE(VLOOKUP(#REF!,#REF!,1)," ",VLOOKUP(#REF!,#REF!,2)))</f>
        <v>#REF!</v>
      </c>
      <c r="F126" s="88" t="e">
        <f>IF(#REF!="","",VLOOKUP(#REF!,#REF!,3))</f>
        <v>#REF!</v>
      </c>
      <c r="G126" s="271"/>
    </row>
    <row r="127" spans="1:7" ht="12.75" customHeight="1">
      <c r="A127" s="119" t="e">
        <f>#REF!</f>
        <v>#REF!</v>
      </c>
      <c r="B127" s="89" t="s">
        <v>167</v>
      </c>
      <c r="C127" s="85" t="e">
        <f>IF(#REF!="","",CONCATENATE(VLOOKUP(#REF!,#REF!,1)," ",VLOOKUP(#REF!,#REF!,2)))</f>
        <v>#REF!</v>
      </c>
      <c r="D127" s="85" t="e">
        <f>IF(#REF!="","",VLOOKUP(#REF!,#REF!,3))</f>
        <v>#REF!</v>
      </c>
      <c r="E127" s="85" t="e">
        <f>IF(#REF!="","",CONCATENATE(VLOOKUP(#REF!,#REF!,1)," ",VLOOKUP(#REF!,#REF!,2)))</f>
        <v>#REF!</v>
      </c>
      <c r="F127" s="85" t="e">
        <f>IF(#REF!="","",VLOOKUP(#REF!,#REF!,3))</f>
        <v>#REF!</v>
      </c>
      <c r="G127" s="273">
        <v>16</v>
      </c>
    </row>
    <row r="128" spans="1:7" ht="12.75" customHeight="1">
      <c r="A128" s="119" t="e">
        <f>#REF!</f>
        <v>#REF!</v>
      </c>
      <c r="B128" s="89" t="s">
        <v>167</v>
      </c>
      <c r="C128" s="85" t="e">
        <f>IF(#REF!="","",CONCATENATE(VLOOKUP(#REF!,#REF!,1)," ",VLOOKUP(#REF!,#REF!,2)))</f>
        <v>#REF!</v>
      </c>
      <c r="D128" s="85" t="e">
        <f>IF(#REF!="","",VLOOKUP(#REF!,#REF!,3))</f>
        <v>#REF!</v>
      </c>
      <c r="E128" s="85" t="e">
        <f>IF(#REF!="","",CONCATENATE(VLOOKUP(#REF!,#REF!,1)," ",VLOOKUP(#REF!,#REF!,2)))</f>
        <v>#REF!</v>
      </c>
      <c r="F128" s="85" t="e">
        <f>IF(#REF!="","",VLOOKUP(#REF!,#REF!,3))</f>
        <v>#REF!</v>
      </c>
      <c r="G128" s="273"/>
    </row>
    <row r="129" spans="1:7" ht="12.75" customHeight="1">
      <c r="A129" s="86" t="e">
        <f>#REF!</f>
        <v>#REF!</v>
      </c>
      <c r="B129" s="86" t="s">
        <v>168</v>
      </c>
      <c r="C129" s="88" t="e">
        <f>IF(#REF!="","",CONCATENATE(VLOOKUP(#REF!,#REF!,1)," ",VLOOKUP(#REF!,#REF!,2)))</f>
        <v>#REF!</v>
      </c>
      <c r="D129" s="88" t="e">
        <f>IF(#REF!="","",VLOOKUP(#REF!,#REF!,3))</f>
        <v>#REF!</v>
      </c>
      <c r="E129" s="88" t="e">
        <f>IF(#REF!="","",CONCATENATE(VLOOKUP(#REF!,#REF!,1)," ",VLOOKUP(#REF!,#REF!,2)))</f>
        <v>#REF!</v>
      </c>
      <c r="F129" s="88" t="e">
        <f>IF(#REF!="","",VLOOKUP(#REF!,#REF!,3))</f>
        <v>#REF!</v>
      </c>
      <c r="G129" s="271">
        <v>1</v>
      </c>
    </row>
    <row r="130" spans="1:7" ht="12.75" customHeight="1">
      <c r="A130" s="86" t="e">
        <f>#REF!</f>
        <v>#REF!</v>
      </c>
      <c r="B130" s="86" t="s">
        <v>168</v>
      </c>
      <c r="C130" s="88" t="e">
        <f>IF(#REF!="","",CONCATENATE(VLOOKUP(#REF!,#REF!,1)," ",VLOOKUP(#REF!,#REF!,2)))</f>
        <v>#REF!</v>
      </c>
      <c r="D130" s="88" t="e">
        <f>IF(#REF!="","",VLOOKUP(#REF!,#REF!,3))</f>
        <v>#REF!</v>
      </c>
      <c r="E130" s="88" t="e">
        <f>IF(#REF!="","",CONCATENATE(VLOOKUP(#REF!,#REF!,1)," ",VLOOKUP(#REF!,#REF!,2)))</f>
        <v>#REF!</v>
      </c>
      <c r="F130" s="88" t="e">
        <f>IF(#REF!="","",VLOOKUP(#REF!,#REF!,3))</f>
        <v>#REF!</v>
      </c>
      <c r="G130" s="271"/>
    </row>
    <row r="131" spans="1:7" ht="12.75" customHeight="1">
      <c r="A131" s="119" t="e">
        <f>#REF!</f>
        <v>#REF!</v>
      </c>
      <c r="B131" s="89" t="s">
        <v>169</v>
      </c>
      <c r="C131" s="85" t="e">
        <f>IF(#REF!="","",CONCATENATE(VLOOKUP(#REF!,#REF!,1)," ",VLOOKUP(#REF!,#REF!,2)))</f>
        <v>#REF!</v>
      </c>
      <c r="D131" s="85" t="e">
        <f>IF(#REF!="","",VLOOKUP(#REF!,#REF!,3))</f>
        <v>#REF!</v>
      </c>
      <c r="E131" s="85" t="e">
        <f>IF(#REF!="","",CONCATENATE(VLOOKUP(#REF!,#REF!,1)," ",VLOOKUP(#REF!,#REF!,2)))</f>
        <v>#REF!</v>
      </c>
      <c r="F131" s="85" t="e">
        <f>IF(#REF!="","",VLOOKUP(#REF!,#REF!,3))</f>
        <v>#REF!</v>
      </c>
      <c r="G131" s="272">
        <v>2</v>
      </c>
    </row>
    <row r="132" spans="1:7" ht="12.75" customHeight="1">
      <c r="A132" s="119" t="e">
        <f>#REF!</f>
        <v>#REF!</v>
      </c>
      <c r="B132" s="89" t="s">
        <v>169</v>
      </c>
      <c r="C132" s="85" t="e">
        <f>IF(#REF!="","",CONCATENATE(VLOOKUP(#REF!,#REF!,1)," ",VLOOKUP(#REF!,#REF!,2)))</f>
        <v>#REF!</v>
      </c>
      <c r="D132" s="85" t="e">
        <f>IF(#REF!="","",VLOOKUP(#REF!,#REF!,3))</f>
        <v>#REF!</v>
      </c>
      <c r="E132" s="85" t="e">
        <f>IF(#REF!="","",CONCATENATE(VLOOKUP(#REF!,#REF!,1)," ",VLOOKUP(#REF!,#REF!,2)))</f>
        <v>#REF!</v>
      </c>
      <c r="F132" s="85" t="e">
        <f>IF(#REF!="","",VLOOKUP(#REF!,#REF!,3))</f>
        <v>#REF!</v>
      </c>
      <c r="G132" s="272"/>
    </row>
    <row r="133" spans="1:7" ht="12.75" customHeight="1">
      <c r="A133" s="86" t="e">
        <f>#REF!</f>
        <v>#REF!</v>
      </c>
      <c r="B133" s="86" t="s">
        <v>170</v>
      </c>
      <c r="C133" s="88" t="e">
        <f>IF(#REF!="","",CONCATENATE(VLOOKUP(#REF!,#REF!,1)," ",VLOOKUP(#REF!,#REF!,2)))</f>
        <v>#REF!</v>
      </c>
      <c r="D133" s="88" t="e">
        <f>IF(#REF!="","",VLOOKUP(#REF!,#REF!,3))</f>
        <v>#REF!</v>
      </c>
      <c r="E133" s="88" t="e">
        <f>IF(#REF!="","",CONCATENATE(VLOOKUP(#REF!,#REF!,1)," ",VLOOKUP(#REF!,#REF!,2)))</f>
        <v>#REF!</v>
      </c>
      <c r="F133" s="88" t="e">
        <f>IF(#REF!="","",VLOOKUP(#REF!,#REF!,3))</f>
        <v>#REF!</v>
      </c>
      <c r="G133" s="271">
        <v>3</v>
      </c>
    </row>
    <row r="134" spans="1:7" ht="12.75" customHeight="1">
      <c r="A134" s="86" t="e">
        <f>#REF!</f>
        <v>#REF!</v>
      </c>
      <c r="B134" s="86" t="s">
        <v>170</v>
      </c>
      <c r="C134" s="88" t="e">
        <f>IF(#REF!="","",CONCATENATE(VLOOKUP(#REF!,#REF!,1)," ",VLOOKUP(#REF!,#REF!,2)))</f>
        <v>#REF!</v>
      </c>
      <c r="D134" s="88" t="e">
        <f>IF(#REF!="","",VLOOKUP(#REF!,#REF!,3))</f>
        <v>#REF!</v>
      </c>
      <c r="E134" s="88" t="e">
        <f>IF(#REF!="","",CONCATENATE(VLOOKUP(#REF!,#REF!,1)," ",VLOOKUP(#REF!,#REF!,2)))</f>
        <v>#REF!</v>
      </c>
      <c r="F134" s="88" t="e">
        <f>IF(#REF!="","",VLOOKUP(#REF!,#REF!,3))</f>
        <v>#REF!</v>
      </c>
      <c r="G134" s="271"/>
    </row>
    <row r="135" spans="1:7" ht="12.75" customHeight="1">
      <c r="A135" s="119" t="e">
        <f>#REF!</f>
        <v>#REF!</v>
      </c>
      <c r="B135" s="89" t="s">
        <v>171</v>
      </c>
      <c r="C135" s="85" t="e">
        <f>IF(#REF!="","",CONCATENATE(VLOOKUP(#REF!,#REF!,1)," ",VLOOKUP(#REF!,#REF!,2)))</f>
        <v>#REF!</v>
      </c>
      <c r="D135" s="85" t="e">
        <f>IF(#REF!="","",VLOOKUP(#REF!,#REF!,3))</f>
        <v>#REF!</v>
      </c>
      <c r="E135" s="85" t="e">
        <f>IF(#REF!="","",CONCATENATE(VLOOKUP(#REF!,#REF!,1)," ",VLOOKUP(#REF!,#REF!,2)))</f>
        <v>#REF!</v>
      </c>
      <c r="F135" s="85" t="e">
        <f>IF(#REF!="","",VLOOKUP(#REF!,#REF!,3))</f>
        <v>#REF!</v>
      </c>
      <c r="G135" s="272">
        <v>4</v>
      </c>
    </row>
    <row r="136" spans="1:7" ht="12.75" customHeight="1">
      <c r="A136" s="119" t="e">
        <f>#REF!</f>
        <v>#REF!</v>
      </c>
      <c r="B136" s="89" t="s">
        <v>171</v>
      </c>
      <c r="C136" s="85" t="e">
        <f>IF(#REF!="","",CONCATENATE(VLOOKUP(#REF!,#REF!,1)," ",VLOOKUP(#REF!,#REF!,2)))</f>
        <v>#REF!</v>
      </c>
      <c r="D136" s="85" t="e">
        <f>IF(#REF!="","",VLOOKUP(#REF!,#REF!,3))</f>
        <v>#REF!</v>
      </c>
      <c r="E136" s="85" t="e">
        <f>IF(#REF!="","",CONCATENATE(VLOOKUP(#REF!,#REF!,1)," ",VLOOKUP(#REF!,#REF!,2)))</f>
        <v>#REF!</v>
      </c>
      <c r="F136" s="85" t="e">
        <f>IF(#REF!="","",VLOOKUP(#REF!,#REF!,3))</f>
        <v>#REF!</v>
      </c>
      <c r="G136" s="272"/>
    </row>
    <row r="137" spans="1:7" ht="12.75" customHeight="1">
      <c r="A137" s="86" t="e">
        <f>#REF!</f>
        <v>#REF!</v>
      </c>
      <c r="B137" s="86" t="s">
        <v>172</v>
      </c>
      <c r="C137" s="88" t="e">
        <f>IF(#REF!="","",CONCATENATE(VLOOKUP(#REF!,#REF!,1)," ",VLOOKUP(#REF!,#REF!,2)))</f>
        <v>#REF!</v>
      </c>
      <c r="D137" s="88" t="e">
        <f>IF(#REF!="","",VLOOKUP(#REF!,#REF!,3))</f>
        <v>#REF!</v>
      </c>
      <c r="E137" s="88" t="e">
        <f>IF(#REF!="","",CONCATENATE(VLOOKUP(#REF!,#REF!,1)," ",VLOOKUP(#REF!,#REF!,2)))</f>
        <v>#REF!</v>
      </c>
      <c r="F137" s="88" t="e">
        <f>IF(#REF!="","",VLOOKUP(#REF!,#REF!,3))</f>
        <v>#REF!</v>
      </c>
      <c r="G137" s="271">
        <v>5</v>
      </c>
    </row>
    <row r="138" spans="1:7" ht="12.75" customHeight="1">
      <c r="A138" s="86" t="e">
        <f>#REF!</f>
        <v>#REF!</v>
      </c>
      <c r="B138" s="86" t="s">
        <v>172</v>
      </c>
      <c r="C138" s="88" t="e">
        <f>IF(#REF!="","",CONCATENATE(VLOOKUP(#REF!,#REF!,1)," ",VLOOKUP(#REF!,#REF!,2)))</f>
        <v>#REF!</v>
      </c>
      <c r="D138" s="88" t="e">
        <f>IF(#REF!="","",VLOOKUP(#REF!,#REF!,3))</f>
        <v>#REF!</v>
      </c>
      <c r="E138" s="88" t="e">
        <f>IF(#REF!="","",CONCATENATE(VLOOKUP(#REF!,#REF!,1)," ",VLOOKUP(#REF!,#REF!,2)))</f>
        <v>#REF!</v>
      </c>
      <c r="F138" s="88" t="e">
        <f>IF(#REF!="","",VLOOKUP(#REF!,#REF!,3))</f>
        <v>#REF!</v>
      </c>
      <c r="G138" s="271"/>
    </row>
    <row r="139" spans="1:7" ht="12.75" customHeight="1">
      <c r="A139" s="119" t="e">
        <f>#REF!</f>
        <v>#REF!</v>
      </c>
      <c r="B139" s="89" t="s">
        <v>173</v>
      </c>
      <c r="C139" s="85" t="e">
        <f>IF(#REF!="","",CONCATENATE(VLOOKUP(#REF!,#REF!,1)," ",VLOOKUP(#REF!,#REF!,2)))</f>
        <v>#REF!</v>
      </c>
      <c r="D139" s="85" t="e">
        <f>IF(#REF!="","",VLOOKUP(#REF!,#REF!,3))</f>
        <v>#REF!</v>
      </c>
      <c r="E139" s="85" t="e">
        <f>IF(#REF!="","",CONCATENATE(VLOOKUP(#REF!,#REF!,1)," ",VLOOKUP(#REF!,#REF!,2)))</f>
        <v>#REF!</v>
      </c>
      <c r="F139" s="85" t="e">
        <f>IF(#REF!="","",VLOOKUP(#REF!,#REF!,3))</f>
        <v>#REF!</v>
      </c>
      <c r="G139" s="272">
        <v>6</v>
      </c>
    </row>
    <row r="140" spans="1:7" ht="12.75" customHeight="1">
      <c r="A140" s="119" t="e">
        <f>#REF!</f>
        <v>#REF!</v>
      </c>
      <c r="B140" s="89" t="s">
        <v>173</v>
      </c>
      <c r="C140" s="85" t="e">
        <f>IF(#REF!="","",CONCATENATE(VLOOKUP(#REF!,#REF!,1)," ",VLOOKUP(#REF!,#REF!,2)))</f>
        <v>#REF!</v>
      </c>
      <c r="D140" s="85" t="e">
        <f>IF(#REF!="","",VLOOKUP(#REF!,#REF!,3))</f>
        <v>#REF!</v>
      </c>
      <c r="E140" s="85" t="e">
        <f>IF(#REF!="","",CONCATENATE(VLOOKUP(#REF!,#REF!,1)," ",VLOOKUP(#REF!,#REF!,2)))</f>
        <v>#REF!</v>
      </c>
      <c r="F140" s="85" t="e">
        <f>IF(#REF!="","",VLOOKUP(#REF!,#REF!,3))</f>
        <v>#REF!</v>
      </c>
      <c r="G140" s="272"/>
    </row>
    <row r="141" spans="1:7" ht="12.75" customHeight="1">
      <c r="A141" s="86" t="e">
        <f>#REF!</f>
        <v>#REF!</v>
      </c>
      <c r="B141" s="86" t="s">
        <v>174</v>
      </c>
      <c r="C141" s="88" t="e">
        <f>IF(#REF!="","",CONCATENATE(VLOOKUP(#REF!,#REF!,1)," ",VLOOKUP(#REF!,#REF!,2)))</f>
        <v>#REF!</v>
      </c>
      <c r="D141" s="88" t="e">
        <f>IF(#REF!="","",VLOOKUP(#REF!,#REF!,3))</f>
        <v>#REF!</v>
      </c>
      <c r="E141" s="88" t="e">
        <f>IF(#REF!="","",CONCATENATE(VLOOKUP(#REF!,#REF!,1)," ",VLOOKUP(#REF!,#REF!,2)))</f>
        <v>#REF!</v>
      </c>
      <c r="F141" s="88" t="e">
        <f>IF(#REF!="","",VLOOKUP(#REF!,#REF!,3))</f>
        <v>#REF!</v>
      </c>
      <c r="G141" s="271">
        <v>7</v>
      </c>
    </row>
    <row r="142" spans="1:7" ht="12.75" customHeight="1">
      <c r="A142" s="86" t="e">
        <f>#REF!</f>
        <v>#REF!</v>
      </c>
      <c r="B142" s="86" t="s">
        <v>174</v>
      </c>
      <c r="C142" s="88" t="e">
        <f>IF(#REF!="","",CONCATENATE(VLOOKUP(#REF!,#REF!,1)," ",VLOOKUP(#REF!,#REF!,2)))</f>
        <v>#REF!</v>
      </c>
      <c r="D142" s="88" t="e">
        <f>IF(#REF!="","",VLOOKUP(#REF!,#REF!,3))</f>
        <v>#REF!</v>
      </c>
      <c r="E142" s="88" t="e">
        <f>IF(#REF!="","",CONCATENATE(VLOOKUP(#REF!,#REF!,1)," ",VLOOKUP(#REF!,#REF!,2)))</f>
        <v>#REF!</v>
      </c>
      <c r="F142" s="88" t="e">
        <f>IF(#REF!="","",VLOOKUP(#REF!,#REF!,3))</f>
        <v>#REF!</v>
      </c>
      <c r="G142" s="271"/>
    </row>
    <row r="143" spans="1:7" ht="12.75" customHeight="1">
      <c r="A143" s="119" t="e">
        <f>#REF!</f>
        <v>#REF!</v>
      </c>
      <c r="B143" s="89" t="s">
        <v>175</v>
      </c>
      <c r="C143" s="85" t="e">
        <f>IF(#REF!="","",CONCATENATE(VLOOKUP(#REF!,#REF!,1)," ",VLOOKUP(#REF!,#REF!,2)))</f>
        <v>#REF!</v>
      </c>
      <c r="D143" s="85" t="e">
        <f>IF(#REF!="","",VLOOKUP(#REF!,#REF!,3))</f>
        <v>#REF!</v>
      </c>
      <c r="E143" s="85" t="e">
        <f>IF(#REF!="","",CONCATENATE(VLOOKUP(#REF!,#REF!,1)," ",VLOOKUP(#REF!,#REF!,2)))</f>
        <v>#REF!</v>
      </c>
      <c r="F143" s="85" t="e">
        <f>IF(#REF!="","",VLOOKUP(#REF!,#REF!,3))</f>
        <v>#REF!</v>
      </c>
      <c r="G143" s="272">
        <v>8</v>
      </c>
    </row>
    <row r="144" spans="1:7" ht="12.75" customHeight="1">
      <c r="A144" s="119" t="e">
        <f>#REF!</f>
        <v>#REF!</v>
      </c>
      <c r="B144" s="89" t="s">
        <v>175</v>
      </c>
      <c r="C144" s="85" t="e">
        <f>IF(#REF!="","",CONCATENATE(VLOOKUP(#REF!,#REF!,1)," ",VLOOKUP(#REF!,#REF!,2)))</f>
        <v>#REF!</v>
      </c>
      <c r="D144" s="85" t="e">
        <f>IF(#REF!="","",VLOOKUP(#REF!,#REF!,3))</f>
        <v>#REF!</v>
      </c>
      <c r="E144" s="85" t="e">
        <f>IF(#REF!="","",CONCATENATE(VLOOKUP(#REF!,#REF!,1)," ",VLOOKUP(#REF!,#REF!,2)))</f>
        <v>#REF!</v>
      </c>
      <c r="F144" s="85" t="e">
        <f>IF(#REF!="","",VLOOKUP(#REF!,#REF!,3))</f>
        <v>#REF!</v>
      </c>
      <c r="G144" s="272"/>
    </row>
    <row r="145" spans="1:7" ht="12.75" customHeight="1">
      <c r="A145" s="86" t="e">
        <f>#REF!</f>
        <v>#REF!</v>
      </c>
      <c r="B145" s="86" t="s">
        <v>176</v>
      </c>
      <c r="C145" s="88" t="e">
        <f>IF(#REF!="","",CONCATENATE(VLOOKUP(#REF!,#REF!,1)," ",VLOOKUP(#REF!,#REF!,2)))</f>
        <v>#REF!</v>
      </c>
      <c r="D145" s="88" t="e">
        <f>IF(#REF!="","",VLOOKUP(#REF!,#REF!,3))</f>
        <v>#REF!</v>
      </c>
      <c r="E145" s="88" t="e">
        <f>IF(#REF!="","",CONCATENATE(VLOOKUP(#REF!,#REF!,1)," ",VLOOKUP(#REF!,#REF!,2)))</f>
        <v>#REF!</v>
      </c>
      <c r="F145" s="88" t="e">
        <f>IF(#REF!="","",VLOOKUP(#REF!,#REF!,3))</f>
        <v>#REF!</v>
      </c>
      <c r="G145" s="271">
        <v>9</v>
      </c>
    </row>
    <row r="146" spans="1:7" ht="12.75" customHeight="1">
      <c r="A146" s="86" t="e">
        <f>#REF!</f>
        <v>#REF!</v>
      </c>
      <c r="B146" s="86" t="s">
        <v>176</v>
      </c>
      <c r="C146" s="88" t="e">
        <f>IF(#REF!="","",CONCATENATE(VLOOKUP(#REF!,#REF!,1)," ",VLOOKUP(#REF!,#REF!,2)))</f>
        <v>#REF!</v>
      </c>
      <c r="D146" s="88" t="e">
        <f>IF(#REF!="","",VLOOKUP(#REF!,#REF!,3))</f>
        <v>#REF!</v>
      </c>
      <c r="E146" s="88" t="e">
        <f>IF(#REF!="","",CONCATENATE(VLOOKUP(#REF!,#REF!,1)," ",VLOOKUP(#REF!,#REF!,2)))</f>
        <v>#REF!</v>
      </c>
      <c r="F146" s="88" t="e">
        <f>IF(#REF!="","",VLOOKUP(#REF!,#REF!,3))</f>
        <v>#REF!</v>
      </c>
      <c r="G146" s="271"/>
    </row>
    <row r="147" spans="1:7" ht="12.75" customHeight="1">
      <c r="A147" s="119" t="e">
        <f>#REF!</f>
        <v>#REF!</v>
      </c>
      <c r="B147" s="89" t="s">
        <v>177</v>
      </c>
      <c r="C147" s="85" t="e">
        <f>IF(#REF!="","",CONCATENATE(VLOOKUP(#REF!,#REF!,1)," ",VLOOKUP(#REF!,#REF!,2)))</f>
        <v>#REF!</v>
      </c>
      <c r="D147" s="85" t="e">
        <f>IF(#REF!="","",VLOOKUP(#REF!,#REF!,3))</f>
        <v>#REF!</v>
      </c>
      <c r="E147" s="85" t="e">
        <f>IF(#REF!="","",CONCATENATE(VLOOKUP(#REF!,#REF!,1)," ",VLOOKUP(#REF!,#REF!,2)))</f>
        <v>#REF!</v>
      </c>
      <c r="F147" s="85" t="e">
        <f>IF(#REF!="","",VLOOKUP(#REF!,#REF!,3))</f>
        <v>#REF!</v>
      </c>
      <c r="G147" s="272">
        <v>10</v>
      </c>
    </row>
    <row r="148" spans="1:7" ht="12.75" customHeight="1">
      <c r="A148" s="119" t="e">
        <f>#REF!</f>
        <v>#REF!</v>
      </c>
      <c r="B148" s="89" t="s">
        <v>177</v>
      </c>
      <c r="C148" s="85" t="e">
        <f>IF(#REF!="","",CONCATENATE(VLOOKUP(#REF!,#REF!,1)," ",VLOOKUP(#REF!,#REF!,2)))</f>
        <v>#REF!</v>
      </c>
      <c r="D148" s="85" t="e">
        <f>IF(#REF!="","",VLOOKUP(#REF!,#REF!,3))</f>
        <v>#REF!</v>
      </c>
      <c r="E148" s="85" t="e">
        <f>IF(#REF!="","",CONCATENATE(VLOOKUP(#REF!,#REF!,1)," ",VLOOKUP(#REF!,#REF!,2)))</f>
        <v>#REF!</v>
      </c>
      <c r="F148" s="85" t="e">
        <f>IF(#REF!="","",VLOOKUP(#REF!,#REF!,3))</f>
        <v>#REF!</v>
      </c>
      <c r="G148" s="272"/>
    </row>
    <row r="149" spans="1:7" ht="12.75" customHeight="1">
      <c r="A149" s="86" t="e">
        <f>#REF!</f>
        <v>#REF!</v>
      </c>
      <c r="B149" s="86" t="s">
        <v>178</v>
      </c>
      <c r="C149" s="88" t="e">
        <f>IF(#REF!="","",CONCATENATE(VLOOKUP(#REF!,#REF!,1)," ",VLOOKUP(#REF!,#REF!,2)))</f>
        <v>#REF!</v>
      </c>
      <c r="D149" s="88" t="e">
        <f>IF(#REF!="","",VLOOKUP(#REF!,#REF!,3))</f>
        <v>#REF!</v>
      </c>
      <c r="E149" s="88" t="e">
        <f>IF(#REF!="","",CONCATENATE(VLOOKUP(#REF!,#REF!,1)," ",VLOOKUP(#REF!,#REF!,2)))</f>
        <v>#REF!</v>
      </c>
      <c r="F149" s="88" t="e">
        <f>IF(#REF!="","",VLOOKUP(#REF!,#REF!,3))</f>
        <v>#REF!</v>
      </c>
      <c r="G149" s="271">
        <v>11</v>
      </c>
    </row>
    <row r="150" spans="1:7" ht="12.75" customHeight="1">
      <c r="A150" s="86" t="e">
        <f>#REF!</f>
        <v>#REF!</v>
      </c>
      <c r="B150" s="86" t="s">
        <v>178</v>
      </c>
      <c r="C150" s="88" t="e">
        <f>IF(#REF!="","",CONCATENATE(VLOOKUP(#REF!,#REF!,1)," ",VLOOKUP(#REF!,#REF!,2)))</f>
        <v>#REF!</v>
      </c>
      <c r="D150" s="88" t="e">
        <f>IF(#REF!="","",VLOOKUP(#REF!,#REF!,3))</f>
        <v>#REF!</v>
      </c>
      <c r="E150" s="88" t="e">
        <f>IF(#REF!="","",CONCATENATE(VLOOKUP(#REF!,#REF!,1)," ",VLOOKUP(#REF!,#REF!,2)))</f>
        <v>#REF!</v>
      </c>
      <c r="F150" s="88" t="e">
        <f>IF(#REF!="","",VLOOKUP(#REF!,#REF!,3))</f>
        <v>#REF!</v>
      </c>
      <c r="G150" s="271"/>
    </row>
    <row r="151" spans="1:7" ht="12.75" customHeight="1">
      <c r="A151" s="119" t="e">
        <f>#REF!</f>
        <v>#REF!</v>
      </c>
      <c r="B151" s="89" t="s">
        <v>179</v>
      </c>
      <c r="C151" s="85" t="e">
        <f>IF(#REF!="","",CONCATENATE(VLOOKUP(#REF!,#REF!,1)," ",VLOOKUP(#REF!,#REF!,2)))</f>
        <v>#REF!</v>
      </c>
      <c r="D151" s="85" t="e">
        <f>IF(#REF!="","",VLOOKUP(#REF!,#REF!,3))</f>
        <v>#REF!</v>
      </c>
      <c r="E151" s="85" t="e">
        <f>IF(#REF!="","",CONCATENATE(VLOOKUP(#REF!,#REF!,1)," ",VLOOKUP(#REF!,#REF!,2)))</f>
        <v>#REF!</v>
      </c>
      <c r="F151" s="85" t="e">
        <f>IF(#REF!="","",VLOOKUP(#REF!,#REF!,3))</f>
        <v>#REF!</v>
      </c>
      <c r="G151" s="272">
        <v>12</v>
      </c>
    </row>
    <row r="152" spans="1:7" ht="12.75" customHeight="1">
      <c r="A152" s="119" t="e">
        <f>#REF!</f>
        <v>#REF!</v>
      </c>
      <c r="B152" s="89" t="s">
        <v>179</v>
      </c>
      <c r="C152" s="85" t="e">
        <f>IF(#REF!="","",CONCATENATE(VLOOKUP(#REF!,#REF!,1)," ",VLOOKUP(#REF!,#REF!,2)))</f>
        <v>#REF!</v>
      </c>
      <c r="D152" s="85" t="e">
        <f>IF(#REF!="","",VLOOKUP(#REF!,#REF!,3))</f>
        <v>#REF!</v>
      </c>
      <c r="E152" s="85" t="e">
        <f>IF(#REF!="","",CONCATENATE(VLOOKUP(#REF!,#REF!,1)," ",VLOOKUP(#REF!,#REF!,2)))</f>
        <v>#REF!</v>
      </c>
      <c r="F152" s="85" t="e">
        <f>IF(#REF!="","",VLOOKUP(#REF!,#REF!,3))</f>
        <v>#REF!</v>
      </c>
      <c r="G152" s="272"/>
    </row>
    <row r="153" spans="1:7" ht="12.75" customHeight="1">
      <c r="A153" s="86" t="e">
        <f>#REF!</f>
        <v>#REF!</v>
      </c>
      <c r="B153" s="86" t="s">
        <v>180</v>
      </c>
      <c r="C153" s="88" t="e">
        <f>IF(#REF!="","",CONCATENATE(VLOOKUP(#REF!,#REF!,1)," ",VLOOKUP(#REF!,#REF!,2)))</f>
        <v>#REF!</v>
      </c>
      <c r="D153" s="88" t="e">
        <f>IF(#REF!="","",VLOOKUP(#REF!,#REF!,3))</f>
        <v>#REF!</v>
      </c>
      <c r="E153" s="88" t="e">
        <f>IF(#REF!="","",CONCATENATE(VLOOKUP(#REF!,#REF!,1)," ",VLOOKUP(#REF!,#REF!,2)))</f>
        <v>#REF!</v>
      </c>
      <c r="F153" s="88" t="e">
        <f>IF(#REF!="","",VLOOKUP(#REF!,#REF!,3))</f>
        <v>#REF!</v>
      </c>
      <c r="G153" s="271">
        <v>13</v>
      </c>
    </row>
    <row r="154" spans="1:7" ht="12.75" customHeight="1">
      <c r="A154" s="86" t="e">
        <f>#REF!</f>
        <v>#REF!</v>
      </c>
      <c r="B154" s="86" t="s">
        <v>180</v>
      </c>
      <c r="C154" s="88" t="e">
        <f>IF(#REF!="","",CONCATENATE(VLOOKUP(#REF!,#REF!,1)," ",VLOOKUP(#REF!,#REF!,2)))</f>
        <v>#REF!</v>
      </c>
      <c r="D154" s="88" t="e">
        <f>IF(#REF!="","",VLOOKUP(#REF!,#REF!,3))</f>
        <v>#REF!</v>
      </c>
      <c r="E154" s="88" t="e">
        <f>IF(#REF!="","",CONCATENATE(VLOOKUP(#REF!,#REF!,1)," ",VLOOKUP(#REF!,#REF!,2)))</f>
        <v>#REF!</v>
      </c>
      <c r="F154" s="88" t="e">
        <f>IF(#REF!="","",VLOOKUP(#REF!,#REF!,3))</f>
        <v>#REF!</v>
      </c>
      <c r="G154" s="271"/>
    </row>
    <row r="155" spans="1:7" ht="12.75" customHeight="1">
      <c r="A155" s="119" t="e">
        <f>#REF!</f>
        <v>#REF!</v>
      </c>
      <c r="B155" s="89" t="s">
        <v>181</v>
      </c>
      <c r="C155" s="85" t="e">
        <f>IF(#REF!="","",CONCATENATE(VLOOKUP(#REF!,#REF!,1)," ",VLOOKUP(#REF!,#REF!,2)))</f>
        <v>#REF!</v>
      </c>
      <c r="D155" s="85" t="e">
        <f>IF(#REF!="","",VLOOKUP(#REF!,#REF!,3))</f>
        <v>#REF!</v>
      </c>
      <c r="E155" s="85" t="e">
        <f>IF(#REF!="","",CONCATENATE(VLOOKUP(#REF!,#REF!,1)," ",VLOOKUP(#REF!,#REF!,2)))</f>
        <v>#REF!</v>
      </c>
      <c r="F155" s="85" t="e">
        <f>IF(#REF!="","",VLOOKUP(#REF!,#REF!,3))</f>
        <v>#REF!</v>
      </c>
      <c r="G155" s="272">
        <v>14</v>
      </c>
    </row>
    <row r="156" spans="1:7" ht="12.75" customHeight="1">
      <c r="A156" s="119" t="e">
        <f>#REF!</f>
        <v>#REF!</v>
      </c>
      <c r="B156" s="89" t="s">
        <v>181</v>
      </c>
      <c r="C156" s="85" t="e">
        <f>IF(#REF!="","",CONCATENATE(VLOOKUP(#REF!,#REF!,1)," ",VLOOKUP(#REF!,#REF!,2)))</f>
        <v>#REF!</v>
      </c>
      <c r="D156" s="85" t="e">
        <f>IF(#REF!="","",VLOOKUP(#REF!,#REF!,3))</f>
        <v>#REF!</v>
      </c>
      <c r="E156" s="85" t="e">
        <f>IF(#REF!="","",CONCATENATE(VLOOKUP(#REF!,#REF!,1)," ",VLOOKUP(#REF!,#REF!,2)))</f>
        <v>#REF!</v>
      </c>
      <c r="F156" s="85" t="e">
        <f>IF(#REF!="","",VLOOKUP(#REF!,#REF!,3))</f>
        <v>#REF!</v>
      </c>
      <c r="G156" s="272"/>
    </row>
    <row r="157" spans="1:7" ht="12.75" customHeight="1">
      <c r="A157" s="86" t="e">
        <f>#REF!</f>
        <v>#REF!</v>
      </c>
      <c r="B157" s="86" t="s">
        <v>182</v>
      </c>
      <c r="C157" s="88" t="e">
        <f>IF(#REF!="","",CONCATENATE(VLOOKUP(#REF!,#REF!,1)," ",VLOOKUP(#REF!,#REF!,2)))</f>
        <v>#REF!</v>
      </c>
      <c r="D157" s="88" t="e">
        <f>IF(#REF!="","",VLOOKUP(#REF!,#REF!,3))</f>
        <v>#REF!</v>
      </c>
      <c r="E157" s="88" t="e">
        <f>IF(#REF!="","",CONCATENATE(VLOOKUP(#REF!,#REF!,1)," ",VLOOKUP(#REF!,#REF!,2)))</f>
        <v>#REF!</v>
      </c>
      <c r="F157" s="88" t="e">
        <f>IF(#REF!="","",VLOOKUP(#REF!,#REF!,3))</f>
        <v>#REF!</v>
      </c>
      <c r="G157" s="271">
        <v>15</v>
      </c>
    </row>
    <row r="158" spans="1:7" ht="12.75" customHeight="1">
      <c r="A158" s="86" t="e">
        <f>#REF!</f>
        <v>#REF!</v>
      </c>
      <c r="B158" s="86" t="s">
        <v>182</v>
      </c>
      <c r="C158" s="88" t="e">
        <f>IF(#REF!="","",CONCATENATE(VLOOKUP(#REF!,#REF!,1)," ",VLOOKUP(#REF!,#REF!,2)))</f>
        <v>#REF!</v>
      </c>
      <c r="D158" s="88" t="e">
        <f>IF(#REF!="","",VLOOKUP(#REF!,#REF!,3))</f>
        <v>#REF!</v>
      </c>
      <c r="E158" s="88" t="e">
        <f>IF(#REF!="","",CONCATENATE(VLOOKUP(#REF!,#REF!,1)," ",VLOOKUP(#REF!,#REF!,2)))</f>
        <v>#REF!</v>
      </c>
      <c r="F158" s="88" t="e">
        <f>IF(#REF!="","",VLOOKUP(#REF!,#REF!,3))</f>
        <v>#REF!</v>
      </c>
      <c r="G158" s="271"/>
    </row>
    <row r="159" spans="1:7" ht="12.75" customHeight="1">
      <c r="A159" s="119" t="e">
        <f>#REF!</f>
        <v>#REF!</v>
      </c>
      <c r="B159" s="89" t="s">
        <v>183</v>
      </c>
      <c r="C159" s="85" t="e">
        <f>IF(#REF!="","",CONCATENATE(VLOOKUP(#REF!,#REF!,1)," ",VLOOKUP(#REF!,#REF!,2)))</f>
        <v>#REF!</v>
      </c>
      <c r="D159" s="85" t="e">
        <f>IF(#REF!="","",VLOOKUP(#REF!,#REF!,3))</f>
        <v>#REF!</v>
      </c>
      <c r="E159" s="85" t="e">
        <f>IF(#REF!="","",CONCATENATE(VLOOKUP(#REF!,#REF!,1)," ",VLOOKUP(#REF!,#REF!,2)))</f>
        <v>#REF!</v>
      </c>
      <c r="F159" s="85" t="e">
        <f>IF(#REF!="","",VLOOKUP(#REF!,#REF!,3))</f>
        <v>#REF!</v>
      </c>
      <c r="G159" s="273">
        <v>16</v>
      </c>
    </row>
    <row r="160" spans="1:7" ht="12.75" customHeight="1">
      <c r="A160" s="119" t="e">
        <f>#REF!</f>
        <v>#REF!</v>
      </c>
      <c r="B160" s="89" t="s">
        <v>183</v>
      </c>
      <c r="C160" s="85" t="e">
        <f>IF(#REF!="","",CONCATENATE(VLOOKUP(#REF!,#REF!,1)," ",VLOOKUP(#REF!,#REF!,2)))</f>
        <v>#REF!</v>
      </c>
      <c r="D160" s="85" t="e">
        <f>IF(#REF!="","",VLOOKUP(#REF!,#REF!,3))</f>
        <v>#REF!</v>
      </c>
      <c r="E160" s="85" t="e">
        <f>IF(#REF!="","",CONCATENATE(VLOOKUP(#REF!,#REF!,1)," ",VLOOKUP(#REF!,#REF!,2)))</f>
        <v>#REF!</v>
      </c>
      <c r="F160" s="85" t="e">
        <f>IF(#REF!="","",VLOOKUP(#REF!,#REF!,3))</f>
        <v>#REF!</v>
      </c>
      <c r="G160" s="273"/>
    </row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  <row r="1004" ht="12.75" customHeight="1"/>
    <row r="1005" ht="12.75" customHeight="1"/>
    <row r="1006" ht="12.75" customHeight="1"/>
    <row r="1007" ht="12.75" customHeight="1"/>
    <row r="1008" ht="12.75" customHeight="1"/>
    <row r="1009" ht="12.75" customHeight="1"/>
    <row r="1010" ht="12.75" customHeight="1"/>
    <row r="1011" ht="12.75" customHeight="1"/>
    <row r="1012" ht="12.75" customHeight="1"/>
    <row r="1013" ht="12.75" customHeight="1"/>
    <row r="1014" ht="12.75" customHeight="1"/>
    <row r="1015" ht="12.75" customHeight="1"/>
    <row r="1016" ht="12.75" customHeight="1"/>
    <row r="1017" ht="12.75" customHeight="1"/>
    <row r="1018" ht="12.75" customHeight="1"/>
    <row r="1019" ht="12.75" customHeight="1"/>
    <row r="1020" ht="12.75" customHeight="1"/>
    <row r="1021" ht="12.75" customHeight="1"/>
    <row r="1022" ht="12.75" customHeight="1"/>
    <row r="1023" ht="12.75" customHeight="1"/>
    <row r="1024" ht="12.75" customHeight="1"/>
    <row r="1025" ht="12.75" customHeight="1"/>
    <row r="1026" ht="12.75" customHeight="1"/>
    <row r="1027" ht="12.75" customHeight="1"/>
    <row r="1028" ht="12.75" customHeight="1"/>
    <row r="1029" ht="12.75" customHeight="1"/>
    <row r="1030" ht="12.75" customHeight="1"/>
    <row r="1031" ht="12.75" customHeight="1"/>
    <row r="1032" ht="12.75" customHeight="1"/>
    <row r="1033" ht="12.75" customHeight="1"/>
    <row r="1034" ht="12.75" customHeight="1"/>
    <row r="1035" ht="12.75" customHeight="1"/>
    <row r="1036" ht="12.75" customHeight="1"/>
    <row r="1037" ht="12.75" customHeight="1"/>
    <row r="1038" ht="12.75" customHeight="1"/>
    <row r="1039" ht="12.75" customHeight="1"/>
    <row r="1040" ht="12.75" customHeight="1"/>
    <row r="1041" ht="12.75" customHeight="1"/>
    <row r="1042" ht="12.75" customHeight="1"/>
    <row r="1043" ht="12.75" customHeight="1"/>
    <row r="1044" ht="12.75" customHeight="1"/>
    <row r="1045" ht="12.75" customHeight="1"/>
    <row r="1046" ht="12.75" customHeight="1"/>
    <row r="1047" ht="12.75" customHeight="1"/>
    <row r="1048" ht="12.75" customHeight="1"/>
    <row r="1049" ht="12.75" customHeight="1"/>
    <row r="1050" ht="12.75" customHeight="1"/>
    <row r="1051" ht="12.75" customHeight="1"/>
    <row r="1052" ht="12.75" customHeight="1"/>
    <row r="1053" ht="12.75" customHeight="1"/>
    <row r="1054" ht="12.75" customHeight="1"/>
    <row r="1055" ht="12.75" customHeight="1"/>
    <row r="1056" ht="12.75" customHeight="1"/>
    <row r="1057" ht="12.75" customHeight="1"/>
    <row r="1058" ht="12.75" customHeight="1"/>
    <row r="1059" ht="12.75" customHeight="1"/>
    <row r="1060" ht="12.75" customHeight="1"/>
    <row r="1061" ht="12.75" customHeight="1"/>
    <row r="1062" ht="12.75" customHeight="1"/>
    <row r="1063" ht="12.75" customHeight="1"/>
    <row r="1064" ht="12.75" customHeight="1"/>
    <row r="1065" ht="12.75" customHeight="1"/>
    <row r="1066" ht="12.75" customHeight="1"/>
    <row r="1067" ht="12.75" customHeight="1"/>
    <row r="1068" ht="12.75" customHeight="1"/>
    <row r="1069" ht="12.75" customHeight="1"/>
    <row r="1070" ht="12.75" customHeight="1"/>
    <row r="1071" ht="12.75" customHeight="1"/>
    <row r="1072" ht="12.75" customHeight="1"/>
    <row r="1073" ht="12.75" customHeight="1"/>
    <row r="1074" ht="12.75" customHeight="1"/>
    <row r="1075" ht="12.75" customHeight="1"/>
    <row r="1076" ht="12.75" customHeight="1"/>
    <row r="1077" ht="12.75" customHeight="1"/>
    <row r="1078" ht="12.75" customHeight="1"/>
    <row r="1079" ht="12.75" customHeight="1"/>
    <row r="1080" ht="12.75" customHeight="1"/>
    <row r="1081" ht="12.75" customHeight="1"/>
    <row r="1082" ht="12.75" customHeight="1"/>
    <row r="1083" ht="12.75" customHeight="1"/>
    <row r="1084" ht="12.75" customHeight="1"/>
    <row r="1085" ht="12.75" customHeight="1"/>
    <row r="1086" ht="12.75" customHeight="1"/>
    <row r="1087" ht="12.75" customHeight="1"/>
    <row r="1088" ht="12.75" customHeight="1"/>
    <row r="1089" ht="12.75" customHeight="1"/>
    <row r="1090" ht="12.75" customHeight="1"/>
    <row r="1091" ht="12.75" customHeight="1"/>
    <row r="1092" ht="12.75" customHeight="1"/>
    <row r="1093" ht="12.75" customHeight="1"/>
    <row r="1094" ht="12.75" customHeight="1"/>
    <row r="1095" ht="12.75" customHeight="1"/>
    <row r="1096" ht="12.75" customHeight="1"/>
    <row r="1097" ht="12.75" customHeight="1"/>
    <row r="1098" ht="12.75" customHeight="1"/>
    <row r="1099" ht="12.75" customHeight="1"/>
    <row r="1100" ht="12.75" customHeight="1"/>
    <row r="1101" ht="12.75" customHeight="1"/>
    <row r="1102" ht="12.75" customHeight="1"/>
    <row r="1103" ht="12.75" customHeight="1"/>
    <row r="1104" ht="12.75" customHeight="1"/>
    <row r="1105" ht="12.75" customHeight="1"/>
    <row r="1106" ht="12.75" customHeight="1"/>
    <row r="1107" ht="12.75" customHeight="1"/>
    <row r="1108" ht="12.75" customHeight="1"/>
    <row r="1109" ht="12.75" customHeight="1"/>
    <row r="1110" ht="12.75" customHeight="1"/>
    <row r="1111" ht="12.75" customHeight="1"/>
    <row r="1112" ht="12.75" customHeight="1"/>
    <row r="1113" ht="12.75" customHeight="1"/>
    <row r="1114" ht="12.75" customHeight="1"/>
    <row r="1115" ht="12.75" customHeight="1"/>
    <row r="1116" ht="12.75" customHeight="1"/>
    <row r="1117" ht="12.75" customHeight="1"/>
    <row r="1118" ht="12.75" customHeight="1"/>
    <row r="1119" ht="12.75" customHeight="1"/>
    <row r="1120" ht="12.75" customHeight="1"/>
    <row r="1121" ht="12.75" customHeight="1"/>
    <row r="1122" ht="12.75" customHeight="1"/>
    <row r="1123" ht="12.75" customHeight="1"/>
    <row r="1124" ht="12.75" customHeight="1"/>
    <row r="1125" ht="12.75" customHeight="1"/>
    <row r="1126" ht="12.75" customHeight="1"/>
    <row r="1127" ht="12.75" customHeight="1"/>
    <row r="1128" ht="12.75" customHeight="1"/>
    <row r="1129" ht="12.75" customHeight="1"/>
    <row r="1130" ht="12.75" customHeight="1"/>
    <row r="1131" ht="12.75" customHeight="1"/>
    <row r="1132" ht="12.75" customHeight="1"/>
    <row r="1133" ht="12.75" customHeight="1"/>
    <row r="1134" ht="12.75" customHeight="1"/>
    <row r="1135" ht="12.75" customHeight="1"/>
    <row r="1136" ht="12.75" customHeight="1"/>
    <row r="1137" ht="12.75" customHeight="1"/>
    <row r="1138" ht="12.75" customHeight="1"/>
    <row r="1139" ht="12.75" customHeight="1"/>
    <row r="1140" ht="12.75" customHeight="1"/>
    <row r="1141" ht="12.75" customHeight="1"/>
    <row r="1142" ht="12.75" customHeight="1"/>
    <row r="1143" ht="12.75" customHeight="1"/>
    <row r="1144" ht="12.75" customHeight="1"/>
    <row r="1145" ht="12.75" customHeight="1"/>
    <row r="1146" ht="12.75" customHeight="1"/>
    <row r="1147" ht="12.75" customHeight="1"/>
    <row r="1148" ht="12.75" customHeight="1"/>
    <row r="1149" ht="12.75" customHeight="1"/>
    <row r="1150" ht="12.75" customHeight="1"/>
    <row r="1151" ht="12.75" customHeight="1"/>
    <row r="1152" ht="12.75" customHeight="1"/>
    <row r="1153" ht="12.75" customHeight="1"/>
    <row r="1154" ht="12.75" customHeight="1"/>
    <row r="1155" ht="12.75" customHeight="1"/>
    <row r="1156" ht="12.75" customHeight="1"/>
    <row r="1157" ht="12.75" customHeight="1"/>
    <row r="1158" ht="12.75" customHeight="1"/>
    <row r="1159" ht="12.75" customHeight="1"/>
    <row r="1160" ht="12.75" customHeight="1"/>
    <row r="1161" ht="12.75" customHeight="1"/>
    <row r="1162" ht="12.75" customHeight="1"/>
    <row r="1163" ht="12.75" customHeight="1"/>
    <row r="1164" ht="12.75" customHeight="1"/>
    <row r="1165" ht="12.75" customHeight="1"/>
    <row r="1166" ht="12.75" customHeight="1"/>
    <row r="1167" ht="12.75" customHeight="1"/>
    <row r="1168" ht="12.75" customHeight="1"/>
    <row r="1169" ht="12.75" customHeight="1"/>
    <row r="1170" ht="12.75" customHeight="1"/>
    <row r="1171" ht="12.75" customHeight="1"/>
    <row r="1172" ht="12.75" customHeight="1"/>
    <row r="1173" ht="12.75" customHeight="1"/>
    <row r="1174" ht="12.75" customHeight="1"/>
    <row r="1175" ht="12.75" customHeight="1"/>
    <row r="1176" ht="12.75" customHeight="1"/>
    <row r="1177" ht="12.75" customHeight="1"/>
    <row r="1178" ht="12.75" customHeight="1"/>
    <row r="1179" ht="12.75" customHeight="1"/>
    <row r="1180" ht="12.75" customHeight="1"/>
    <row r="1181" ht="12.75" customHeight="1"/>
    <row r="1182" ht="12.75" customHeight="1"/>
    <row r="1183" ht="12.75" customHeight="1"/>
    <row r="1184" ht="12.75" customHeight="1"/>
    <row r="1185" ht="12.75" customHeight="1"/>
    <row r="1186" ht="12.75" customHeight="1"/>
    <row r="1187" ht="12.75" customHeight="1"/>
    <row r="1188" ht="12.75" customHeight="1"/>
    <row r="1189" ht="12.75" customHeight="1"/>
    <row r="1190" ht="12.75" customHeight="1"/>
    <row r="1191" ht="12.75" customHeight="1"/>
    <row r="1192" ht="12.75" customHeight="1"/>
    <row r="1193" ht="12.75" customHeight="1"/>
    <row r="1194" ht="12.75" customHeight="1"/>
    <row r="1195" ht="12.75" customHeight="1"/>
    <row r="1196" ht="12.75" customHeight="1"/>
    <row r="1197" ht="12.75" customHeight="1"/>
    <row r="1198" ht="12.75" customHeight="1"/>
    <row r="1199" ht="12.75" customHeight="1"/>
    <row r="1200" ht="12.75" customHeight="1"/>
    <row r="1201" ht="12.75" customHeight="1"/>
    <row r="1202" ht="12.75" customHeight="1"/>
    <row r="1203" ht="12.75" customHeight="1"/>
    <row r="1204" ht="12.75" customHeight="1"/>
    <row r="1205" ht="12.75" customHeight="1"/>
    <row r="1206" ht="12.75" customHeight="1"/>
    <row r="1207" ht="12.75" customHeight="1"/>
    <row r="1208" ht="12.75" customHeight="1"/>
    <row r="1209" ht="12.75" customHeight="1"/>
    <row r="1210" ht="12.75" customHeight="1"/>
    <row r="1211" ht="12.75" customHeight="1"/>
    <row r="1212" ht="12.75" customHeight="1"/>
    <row r="1213" ht="12.75" customHeight="1"/>
    <row r="1214" ht="12.75" customHeight="1"/>
    <row r="1215" ht="12.75" customHeight="1"/>
    <row r="1216" ht="12.75" customHeight="1"/>
    <row r="1217" ht="12.75" customHeight="1"/>
    <row r="1218" ht="12.75" customHeight="1"/>
    <row r="1219" ht="12.75" customHeight="1"/>
    <row r="1220" ht="12.75" customHeight="1"/>
    <row r="1221" ht="12.75" customHeight="1"/>
  </sheetData>
  <sheetProtection formatCells="0" formatColumns="0" formatRows="0" insertColumns="0" insertRows="0" deleteColumns="0" deleteRows="0" sort="0" autoFilter="0"/>
  <mergeCells count="80">
    <mergeCell ref="G41:G42"/>
    <mergeCell ref="G43:G44"/>
    <mergeCell ref="G45:G46"/>
    <mergeCell ref="G47:G48"/>
    <mergeCell ref="G57:G58"/>
    <mergeCell ref="G59:G60"/>
    <mergeCell ref="G53:G54"/>
    <mergeCell ref="G55:G56"/>
    <mergeCell ref="G49:G50"/>
    <mergeCell ref="G51:G52"/>
    <mergeCell ref="G3:G4"/>
    <mergeCell ref="G1:G2"/>
    <mergeCell ref="G33:G34"/>
    <mergeCell ref="G35:G36"/>
    <mergeCell ref="G19:G20"/>
    <mergeCell ref="G17:G18"/>
    <mergeCell ref="G15:G16"/>
    <mergeCell ref="G13:G14"/>
    <mergeCell ref="G11:G12"/>
    <mergeCell ref="G9:G10"/>
    <mergeCell ref="G7:G8"/>
    <mergeCell ref="G5:G6"/>
    <mergeCell ref="G31:G32"/>
    <mergeCell ref="G29:G30"/>
    <mergeCell ref="G37:G38"/>
    <mergeCell ref="G39:G40"/>
    <mergeCell ref="G23:G24"/>
    <mergeCell ref="G21:G22"/>
    <mergeCell ref="G27:G28"/>
    <mergeCell ref="G25:G26"/>
    <mergeCell ref="G85:G86"/>
    <mergeCell ref="G87:G88"/>
    <mergeCell ref="G61:G62"/>
    <mergeCell ref="G63:G64"/>
    <mergeCell ref="G65:G66"/>
    <mergeCell ref="G67:G68"/>
    <mergeCell ref="G69:G70"/>
    <mergeCell ref="G71:G72"/>
    <mergeCell ref="G73:G74"/>
    <mergeCell ref="G75:G76"/>
    <mergeCell ref="G77:G78"/>
    <mergeCell ref="G79:G80"/>
    <mergeCell ref="G81:G82"/>
    <mergeCell ref="G83:G84"/>
    <mergeCell ref="G117:G118"/>
    <mergeCell ref="G119:G120"/>
    <mergeCell ref="G97:G98"/>
    <mergeCell ref="G99:G100"/>
    <mergeCell ref="G101:G102"/>
    <mergeCell ref="G103:G104"/>
    <mergeCell ref="G105:G106"/>
    <mergeCell ref="G107:G108"/>
    <mergeCell ref="G109:G110"/>
    <mergeCell ref="G111:G112"/>
    <mergeCell ref="G113:G114"/>
    <mergeCell ref="G115:G116"/>
    <mergeCell ref="G89:G90"/>
    <mergeCell ref="G91:G92"/>
    <mergeCell ref="G93:G94"/>
    <mergeCell ref="G95:G96"/>
    <mergeCell ref="G141:G142"/>
    <mergeCell ref="G143:G144"/>
    <mergeCell ref="G121:G122"/>
    <mergeCell ref="G123:G124"/>
    <mergeCell ref="G125:G126"/>
    <mergeCell ref="G127:G128"/>
    <mergeCell ref="G129:G130"/>
    <mergeCell ref="G131:G132"/>
    <mergeCell ref="G133:G134"/>
    <mergeCell ref="G135:G136"/>
    <mergeCell ref="G137:G138"/>
    <mergeCell ref="G139:G140"/>
    <mergeCell ref="G157:G158"/>
    <mergeCell ref="G159:G160"/>
    <mergeCell ref="G145:G146"/>
    <mergeCell ref="G147:G148"/>
    <mergeCell ref="G149:G150"/>
    <mergeCell ref="G151:G152"/>
    <mergeCell ref="G153:G154"/>
    <mergeCell ref="G155:G156"/>
  </mergeCells>
  <printOptions/>
  <pageMargins left="0.7" right="0.7" top="0.787401575" bottom="0.787401575" header="0.3" footer="0.3"/>
  <pageSetup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E42"/>
  <sheetViews>
    <sheetView zoomScalePageLayoutView="0" workbookViewId="0" topLeftCell="A10">
      <selection activeCell="G10" sqref="G10"/>
    </sheetView>
  </sheetViews>
  <sheetFormatPr defaultColWidth="9.00390625" defaultRowHeight="12.75"/>
  <cols>
    <col min="1" max="1" width="7.625" style="0" customWidth="1"/>
    <col min="2" max="3" width="27.625" style="0" customWidth="1"/>
    <col min="4" max="4" width="8.875" style="0" customWidth="1"/>
  </cols>
  <sheetData>
    <row r="2" spans="2:4" ht="12.75">
      <c r="B2" s="122" t="s">
        <v>444</v>
      </c>
      <c r="C2" s="122"/>
      <c r="D2" s="122" t="s">
        <v>445</v>
      </c>
    </row>
    <row r="4" spans="2:4" ht="12.75">
      <c r="B4" s="122"/>
      <c r="C4" s="122"/>
      <c r="D4" s="122"/>
    </row>
    <row r="5" spans="1:4" ht="12.75">
      <c r="A5" t="s">
        <v>383</v>
      </c>
      <c r="B5" s="188" t="s">
        <v>50</v>
      </c>
      <c r="C5" s="188" t="s">
        <v>202</v>
      </c>
      <c r="D5" s="189" t="s">
        <v>293</v>
      </c>
    </row>
    <row r="6" spans="1:4" ht="15.75">
      <c r="A6" t="s">
        <v>380</v>
      </c>
      <c r="B6" s="184" t="s">
        <v>446</v>
      </c>
      <c r="C6" s="184" t="s">
        <v>415</v>
      </c>
      <c r="D6" s="186">
        <v>2006</v>
      </c>
    </row>
    <row r="7" spans="1:4" ht="15.75">
      <c r="A7" t="s">
        <v>381</v>
      </c>
      <c r="B7" s="183" t="s">
        <v>447</v>
      </c>
      <c r="C7" s="183" t="s">
        <v>415</v>
      </c>
      <c r="D7" s="185">
        <v>2008</v>
      </c>
    </row>
    <row r="8" spans="1:4" ht="15.75">
      <c r="A8" t="s">
        <v>382</v>
      </c>
      <c r="B8" s="184" t="s">
        <v>448</v>
      </c>
      <c r="C8" s="184" t="s">
        <v>415</v>
      </c>
      <c r="D8" s="186">
        <v>2006</v>
      </c>
    </row>
    <row r="9" spans="1:4" ht="15.75">
      <c r="A9" t="s">
        <v>406</v>
      </c>
      <c r="B9" s="183" t="s">
        <v>363</v>
      </c>
      <c r="C9" s="187" t="s">
        <v>415</v>
      </c>
      <c r="D9" s="185">
        <v>2009</v>
      </c>
    </row>
    <row r="10" spans="1:4" ht="15.75">
      <c r="A10" t="s">
        <v>407</v>
      </c>
      <c r="B10" s="183" t="s">
        <v>449</v>
      </c>
      <c r="C10" s="183" t="s">
        <v>415</v>
      </c>
      <c r="D10" s="185">
        <v>2006</v>
      </c>
    </row>
    <row r="11" spans="1:4" ht="15.75">
      <c r="A11" t="s">
        <v>408</v>
      </c>
      <c r="B11" s="184" t="s">
        <v>416</v>
      </c>
      <c r="C11" s="184" t="s">
        <v>415</v>
      </c>
      <c r="D11" s="186">
        <v>2009</v>
      </c>
    </row>
    <row r="12" spans="1:4" ht="15.75">
      <c r="A12" t="s">
        <v>409</v>
      </c>
      <c r="B12" s="184" t="s">
        <v>450</v>
      </c>
      <c r="C12" s="184" t="s">
        <v>420</v>
      </c>
      <c r="D12" s="186">
        <v>2006</v>
      </c>
    </row>
    <row r="13" spans="1:4" ht="15.75">
      <c r="A13" t="s">
        <v>410</v>
      </c>
      <c r="B13" s="183" t="s">
        <v>451</v>
      </c>
      <c r="C13" s="183" t="s">
        <v>414</v>
      </c>
      <c r="D13" s="185">
        <v>2007</v>
      </c>
    </row>
    <row r="14" spans="1:4" ht="15.75">
      <c r="A14" t="s">
        <v>411</v>
      </c>
      <c r="B14" s="184" t="s">
        <v>452</v>
      </c>
      <c r="C14" s="184" t="s">
        <v>453</v>
      </c>
      <c r="D14" s="186">
        <v>2006</v>
      </c>
    </row>
    <row r="15" spans="1:4" ht="15.75">
      <c r="A15" t="s">
        <v>413</v>
      </c>
      <c r="B15" s="183" t="s">
        <v>357</v>
      </c>
      <c r="C15" s="183" t="s">
        <v>453</v>
      </c>
      <c r="D15" s="185">
        <v>2008</v>
      </c>
    </row>
    <row r="16" spans="1:4" ht="15.75">
      <c r="A16" t="s">
        <v>412</v>
      </c>
      <c r="B16" s="183" t="s">
        <v>366</v>
      </c>
      <c r="C16" s="183" t="s">
        <v>362</v>
      </c>
      <c r="D16" s="185">
        <v>2010</v>
      </c>
    </row>
    <row r="17" spans="1:4" ht="15.75">
      <c r="A17" t="s">
        <v>384</v>
      </c>
      <c r="B17" s="183" t="s">
        <v>454</v>
      </c>
      <c r="C17" s="183" t="s">
        <v>414</v>
      </c>
      <c r="D17" s="185">
        <v>2006</v>
      </c>
    </row>
    <row r="18" spans="1:4" ht="15.75">
      <c r="A18" t="s">
        <v>385</v>
      </c>
      <c r="B18" s="184" t="s">
        <v>354</v>
      </c>
      <c r="C18" s="184" t="s">
        <v>414</v>
      </c>
      <c r="D18" s="186">
        <v>2007</v>
      </c>
    </row>
    <row r="19" spans="1:4" ht="15.75">
      <c r="A19" t="s">
        <v>386</v>
      </c>
      <c r="B19" s="183" t="s">
        <v>455</v>
      </c>
      <c r="C19" s="183" t="s">
        <v>414</v>
      </c>
      <c r="D19" s="185">
        <v>2007</v>
      </c>
    </row>
    <row r="20" spans="1:4" ht="15.75">
      <c r="A20" t="s">
        <v>387</v>
      </c>
      <c r="B20" s="183" t="s">
        <v>456</v>
      </c>
      <c r="C20" s="183" t="s">
        <v>245</v>
      </c>
      <c r="D20" s="185">
        <v>2007</v>
      </c>
    </row>
    <row r="21" spans="1:4" ht="15.75">
      <c r="A21" t="s">
        <v>388</v>
      </c>
      <c r="B21" s="183" t="s">
        <v>457</v>
      </c>
      <c r="C21" s="183" t="s">
        <v>245</v>
      </c>
      <c r="D21" s="185">
        <v>2006</v>
      </c>
    </row>
    <row r="22" spans="1:4" ht="15.75">
      <c r="A22" t="s">
        <v>389</v>
      </c>
      <c r="B22" s="183" t="s">
        <v>458</v>
      </c>
      <c r="C22" s="183" t="s">
        <v>245</v>
      </c>
      <c r="D22" s="185">
        <v>2006</v>
      </c>
    </row>
    <row r="23" spans="1:4" ht="15.75">
      <c r="A23" t="s">
        <v>390</v>
      </c>
      <c r="B23" s="183" t="s">
        <v>459</v>
      </c>
      <c r="C23" s="183" t="s">
        <v>460</v>
      </c>
      <c r="D23" s="185">
        <v>2006</v>
      </c>
    </row>
    <row r="24" spans="1:4" ht="15.75">
      <c r="A24" t="s">
        <v>391</v>
      </c>
      <c r="B24" s="183" t="s">
        <v>461</v>
      </c>
      <c r="C24" s="183" t="s">
        <v>462</v>
      </c>
      <c r="D24" s="185">
        <v>2010</v>
      </c>
    </row>
    <row r="25" spans="1:4" ht="15.75">
      <c r="A25" t="s">
        <v>392</v>
      </c>
      <c r="B25" s="183" t="s">
        <v>463</v>
      </c>
      <c r="C25" s="183" t="s">
        <v>462</v>
      </c>
      <c r="D25" s="185">
        <v>2007</v>
      </c>
    </row>
    <row r="26" spans="1:5" ht="15.75">
      <c r="A26" t="s">
        <v>393</v>
      </c>
      <c r="B26" s="196" t="s">
        <v>356</v>
      </c>
      <c r="C26" s="196" t="s">
        <v>417</v>
      </c>
      <c r="D26" s="197">
        <v>2007</v>
      </c>
      <c r="E26" s="198"/>
    </row>
    <row r="27" spans="1:5" ht="15.75">
      <c r="A27" t="s">
        <v>394</v>
      </c>
      <c r="B27" s="196" t="s">
        <v>358</v>
      </c>
      <c r="C27" s="196" t="s">
        <v>417</v>
      </c>
      <c r="D27" s="197">
        <v>2007</v>
      </c>
      <c r="E27" s="198"/>
    </row>
    <row r="28" spans="1:5" ht="15.75">
      <c r="A28" t="s">
        <v>395</v>
      </c>
      <c r="B28" s="196" t="s">
        <v>418</v>
      </c>
      <c r="C28" s="196" t="s">
        <v>417</v>
      </c>
      <c r="D28" s="197">
        <v>2008</v>
      </c>
      <c r="E28" s="198"/>
    </row>
    <row r="29" spans="1:5" ht="15.75">
      <c r="A29" t="s">
        <v>396</v>
      </c>
      <c r="B29" s="196" t="s">
        <v>464</v>
      </c>
      <c r="C29" s="196" t="s">
        <v>417</v>
      </c>
      <c r="D29" s="197">
        <v>2006</v>
      </c>
      <c r="E29" s="198"/>
    </row>
    <row r="30" spans="1:5" ht="15.75">
      <c r="A30" t="s">
        <v>397</v>
      </c>
      <c r="B30" s="196" t="s">
        <v>360</v>
      </c>
      <c r="C30" s="196" t="s">
        <v>417</v>
      </c>
      <c r="D30" s="197">
        <v>2008</v>
      </c>
      <c r="E30" s="198"/>
    </row>
    <row r="31" spans="1:5" ht="15.75">
      <c r="A31" t="s">
        <v>398</v>
      </c>
      <c r="B31" s="196" t="s">
        <v>364</v>
      </c>
      <c r="C31" s="196" t="s">
        <v>419</v>
      </c>
      <c r="D31" s="197">
        <v>2007</v>
      </c>
      <c r="E31" s="198"/>
    </row>
    <row r="32" spans="1:5" ht="15.75">
      <c r="A32" t="s">
        <v>399</v>
      </c>
      <c r="B32" s="196" t="s">
        <v>365</v>
      </c>
      <c r="C32" s="196" t="s">
        <v>419</v>
      </c>
      <c r="D32" s="197">
        <v>2007</v>
      </c>
      <c r="E32" s="198"/>
    </row>
    <row r="33" spans="1:5" ht="15.75">
      <c r="A33" t="s">
        <v>400</v>
      </c>
      <c r="B33" s="196" t="s">
        <v>361</v>
      </c>
      <c r="C33" s="196" t="s">
        <v>362</v>
      </c>
      <c r="D33" s="197">
        <v>2008</v>
      </c>
      <c r="E33" s="198"/>
    </row>
    <row r="34" spans="1:5" ht="15.75">
      <c r="A34" t="s">
        <v>401</v>
      </c>
      <c r="B34" s="196" t="s">
        <v>359</v>
      </c>
      <c r="C34" s="196" t="s">
        <v>465</v>
      </c>
      <c r="D34" s="197">
        <v>2008</v>
      </c>
      <c r="E34" s="198"/>
    </row>
    <row r="35" spans="1:5" ht="15.75">
      <c r="A35" t="s">
        <v>402</v>
      </c>
      <c r="B35" s="196" t="s">
        <v>466</v>
      </c>
      <c r="C35" s="196" t="s">
        <v>467</v>
      </c>
      <c r="D35" s="197">
        <v>2007</v>
      </c>
      <c r="E35" s="198"/>
    </row>
    <row r="36" spans="1:5" ht="15.75">
      <c r="A36" t="s">
        <v>403</v>
      </c>
      <c r="B36" s="196" t="s">
        <v>355</v>
      </c>
      <c r="C36" s="196" t="s">
        <v>362</v>
      </c>
      <c r="D36" s="197">
        <v>2007</v>
      </c>
      <c r="E36" s="198"/>
    </row>
    <row r="37" spans="1:5" ht="15.75">
      <c r="A37" t="s">
        <v>404</v>
      </c>
      <c r="B37" s="196" t="s">
        <v>468</v>
      </c>
      <c r="C37" s="196" t="s">
        <v>469</v>
      </c>
      <c r="D37" s="197">
        <v>2007</v>
      </c>
      <c r="E37" s="198"/>
    </row>
    <row r="38" spans="1:5" ht="15.75">
      <c r="A38" t="s">
        <v>405</v>
      </c>
      <c r="B38" s="196" t="s">
        <v>470</v>
      </c>
      <c r="C38" s="196" t="s">
        <v>469</v>
      </c>
      <c r="D38" s="197">
        <v>2009</v>
      </c>
      <c r="E38" s="198"/>
    </row>
    <row r="39" spans="1:4" ht="15.75" customHeight="1">
      <c r="A39" t="s">
        <v>421</v>
      </c>
      <c r="B39" s="199" t="s">
        <v>471</v>
      </c>
      <c r="C39" s="199" t="s">
        <v>472</v>
      </c>
      <c r="D39" s="200">
        <v>2007</v>
      </c>
    </row>
    <row r="40" spans="1:4" ht="15.75" customHeight="1">
      <c r="A40" t="s">
        <v>422</v>
      </c>
      <c r="B40" s="199" t="s">
        <v>473</v>
      </c>
      <c r="C40" s="183" t="s">
        <v>472</v>
      </c>
      <c r="D40" s="200">
        <v>2006</v>
      </c>
    </row>
    <row r="41" spans="1:4" ht="15.75" customHeight="1">
      <c r="A41" t="s">
        <v>423</v>
      </c>
      <c r="B41" s="199" t="s">
        <v>474</v>
      </c>
      <c r="C41" s="183" t="s">
        <v>472</v>
      </c>
      <c r="D41" s="200">
        <v>2007</v>
      </c>
    </row>
    <row r="42" spans="1:4" ht="15.75" customHeight="1">
      <c r="A42" t="s">
        <v>475</v>
      </c>
      <c r="B42" s="266" t="s">
        <v>476</v>
      </c>
      <c r="C42" s="183" t="s">
        <v>472</v>
      </c>
      <c r="D42" s="267">
        <v>2007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AE128"/>
  <sheetViews>
    <sheetView zoomScalePageLayoutView="0" workbookViewId="0" topLeftCell="A1">
      <selection activeCell="AH128" sqref="AH128"/>
    </sheetView>
  </sheetViews>
  <sheetFormatPr defaultColWidth="9.00390625" defaultRowHeight="12.75"/>
  <cols>
    <col min="1" max="1" width="5.75390625" style="0" customWidth="1"/>
    <col min="2" max="2" width="22.25390625" style="0" customWidth="1"/>
    <col min="3" max="29" width="3.25390625" style="0" customWidth="1"/>
    <col min="30" max="31" width="6.375" style="0" customWidth="1"/>
  </cols>
  <sheetData>
    <row r="2" spans="1:31" ht="20.25">
      <c r="A2" s="23"/>
      <c r="B2" s="23" t="s">
        <v>424</v>
      </c>
      <c r="C2" s="23"/>
      <c r="D2" s="4"/>
      <c r="E2" s="4"/>
      <c r="F2" s="24"/>
      <c r="G2" s="4"/>
      <c r="H2" s="4"/>
      <c r="I2" s="24" t="s">
        <v>477</v>
      </c>
      <c r="J2" s="4"/>
      <c r="K2" s="24"/>
      <c r="L2" s="4"/>
      <c r="M2" s="4"/>
      <c r="N2" s="24"/>
      <c r="O2" s="24"/>
      <c r="P2" s="24"/>
      <c r="Q2" s="4"/>
      <c r="R2" s="22"/>
      <c r="S2" s="1"/>
      <c r="T2" s="1"/>
      <c r="U2" s="1"/>
      <c r="V2" s="1"/>
      <c r="W2" s="4"/>
      <c r="X2" s="5"/>
      <c r="Y2" s="5"/>
      <c r="Z2" s="5"/>
      <c r="AA2" s="5"/>
      <c r="AB2" s="5"/>
      <c r="AC2" s="5" t="s">
        <v>425</v>
      </c>
      <c r="AD2" s="6"/>
      <c r="AE2" s="55" t="s">
        <v>478</v>
      </c>
    </row>
    <row r="3" spans="1:31" ht="20.25">
      <c r="A3" s="1"/>
      <c r="B3" s="7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4"/>
      <c r="Z3" s="59"/>
      <c r="AA3" s="59"/>
      <c r="AB3" s="59"/>
      <c r="AC3" s="8"/>
      <c r="AD3" s="9"/>
      <c r="AE3" s="59"/>
    </row>
    <row r="4" spans="1:31" ht="20.25" thickBot="1">
      <c r="A4" s="10" t="s">
        <v>6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</row>
    <row r="5" spans="1:31" ht="16.5" thickBot="1">
      <c r="A5" s="61" t="s">
        <v>45</v>
      </c>
      <c r="B5" s="62" t="s">
        <v>46</v>
      </c>
      <c r="C5" s="323">
        <v>1</v>
      </c>
      <c r="D5" s="303"/>
      <c r="E5" s="303"/>
      <c r="F5" s="303"/>
      <c r="G5" s="303"/>
      <c r="H5" s="302">
        <v>2</v>
      </c>
      <c r="I5" s="303"/>
      <c r="J5" s="303"/>
      <c r="K5" s="303"/>
      <c r="L5" s="303"/>
      <c r="M5" s="302">
        <v>3</v>
      </c>
      <c r="N5" s="303"/>
      <c r="O5" s="303"/>
      <c r="P5" s="303"/>
      <c r="Q5" s="303"/>
      <c r="R5" s="302">
        <v>4</v>
      </c>
      <c r="S5" s="303"/>
      <c r="T5" s="303"/>
      <c r="U5" s="303"/>
      <c r="V5" s="303"/>
      <c r="W5" s="302"/>
      <c r="X5" s="303"/>
      <c r="Y5" s="303"/>
      <c r="Z5" s="303"/>
      <c r="AA5" s="304"/>
      <c r="AB5" s="305" t="s">
        <v>47</v>
      </c>
      <c r="AC5" s="306"/>
      <c r="AD5" s="63" t="s">
        <v>48</v>
      </c>
      <c r="AE5" s="64" t="s">
        <v>49</v>
      </c>
    </row>
    <row r="6" spans="1:31" ht="16.5" thickTop="1">
      <c r="A6" s="283">
        <v>1</v>
      </c>
      <c r="B6" s="13" t="s">
        <v>479</v>
      </c>
      <c r="C6" s="355"/>
      <c r="D6" s="356"/>
      <c r="E6" s="356"/>
      <c r="F6" s="356"/>
      <c r="G6" s="357"/>
      <c r="H6" s="351" t="s">
        <v>367</v>
      </c>
      <c r="I6" s="352"/>
      <c r="J6" s="352"/>
      <c r="K6" s="352"/>
      <c r="L6" s="352"/>
      <c r="M6" s="351" t="s">
        <v>367</v>
      </c>
      <c r="N6" s="352"/>
      <c r="O6" s="352"/>
      <c r="P6" s="352"/>
      <c r="Q6" s="353"/>
      <c r="R6" s="351" t="s">
        <v>367</v>
      </c>
      <c r="S6" s="352"/>
      <c r="T6" s="352"/>
      <c r="U6" s="352"/>
      <c r="V6" s="353"/>
      <c r="W6" s="351"/>
      <c r="X6" s="352"/>
      <c r="Y6" s="352"/>
      <c r="Z6" s="352"/>
      <c r="AA6" s="354"/>
      <c r="AB6" s="321" t="s">
        <v>377</v>
      </c>
      <c r="AC6" s="322"/>
      <c r="AD6" s="348">
        <v>6</v>
      </c>
      <c r="AE6" s="282">
        <v>1</v>
      </c>
    </row>
    <row r="7" spans="1:31" ht="15">
      <c r="A7" s="311"/>
      <c r="B7" s="65" t="s">
        <v>455</v>
      </c>
      <c r="C7" s="349"/>
      <c r="D7" s="341"/>
      <c r="E7" s="341"/>
      <c r="F7" s="341"/>
      <c r="G7" s="350"/>
      <c r="H7" s="14" t="s">
        <v>28</v>
      </c>
      <c r="I7" s="15" t="s">
        <v>28</v>
      </c>
      <c r="J7" s="15" t="s">
        <v>28</v>
      </c>
      <c r="K7" s="15" t="s">
        <v>28</v>
      </c>
      <c r="L7" s="15" t="s">
        <v>28</v>
      </c>
      <c r="M7" s="14" t="s">
        <v>28</v>
      </c>
      <c r="N7" s="15" t="s">
        <v>28</v>
      </c>
      <c r="O7" s="15" t="s">
        <v>28</v>
      </c>
      <c r="P7" s="15" t="s">
        <v>28</v>
      </c>
      <c r="Q7" s="15" t="s">
        <v>28</v>
      </c>
      <c r="R7" s="14" t="s">
        <v>28</v>
      </c>
      <c r="S7" s="15" t="s">
        <v>28</v>
      </c>
      <c r="T7" s="15" t="s">
        <v>28</v>
      </c>
      <c r="U7" s="15" t="s">
        <v>28</v>
      </c>
      <c r="V7" s="15" t="s">
        <v>28</v>
      </c>
      <c r="W7" s="14" t="s">
        <v>28</v>
      </c>
      <c r="X7" s="15" t="s">
        <v>28</v>
      </c>
      <c r="Y7" s="15" t="s">
        <v>28</v>
      </c>
      <c r="Z7" s="15" t="s">
        <v>28</v>
      </c>
      <c r="AA7" s="15" t="s">
        <v>28</v>
      </c>
      <c r="AB7" s="309"/>
      <c r="AC7" s="310"/>
      <c r="AD7" s="338"/>
      <c r="AE7" s="274"/>
    </row>
    <row r="8" spans="1:31" ht="15.75">
      <c r="A8" s="283">
        <v>2</v>
      </c>
      <c r="B8" s="66" t="s">
        <v>483</v>
      </c>
      <c r="C8" s="342" t="s">
        <v>369</v>
      </c>
      <c r="D8" s="329"/>
      <c r="E8" s="329"/>
      <c r="F8" s="329"/>
      <c r="G8" s="344"/>
      <c r="H8" s="326"/>
      <c r="I8" s="327"/>
      <c r="J8" s="327"/>
      <c r="K8" s="327"/>
      <c r="L8" s="327"/>
      <c r="M8" s="328" t="s">
        <v>369</v>
      </c>
      <c r="N8" s="343"/>
      <c r="O8" s="343"/>
      <c r="P8" s="343"/>
      <c r="Q8" s="344"/>
      <c r="R8" s="288" t="s">
        <v>369</v>
      </c>
      <c r="S8" s="286"/>
      <c r="T8" s="286"/>
      <c r="U8" s="286"/>
      <c r="V8" s="287"/>
      <c r="W8" s="328"/>
      <c r="X8" s="329"/>
      <c r="Y8" s="329"/>
      <c r="Z8" s="329"/>
      <c r="AA8" s="330"/>
      <c r="AB8" s="294" t="s">
        <v>436</v>
      </c>
      <c r="AC8" s="295"/>
      <c r="AD8" s="337">
        <v>3</v>
      </c>
      <c r="AE8" s="281">
        <v>4</v>
      </c>
    </row>
    <row r="9" spans="1:31" ht="15">
      <c r="A9" s="311"/>
      <c r="B9" s="67" t="s">
        <v>366</v>
      </c>
      <c r="C9" s="56" t="s">
        <v>28</v>
      </c>
      <c r="D9" s="15" t="s">
        <v>28</v>
      </c>
      <c r="E9" s="15" t="s">
        <v>28</v>
      </c>
      <c r="F9" s="15" t="s">
        <v>28</v>
      </c>
      <c r="G9" s="15" t="s">
        <v>28</v>
      </c>
      <c r="H9" s="340"/>
      <c r="I9" s="341"/>
      <c r="J9" s="341"/>
      <c r="K9" s="341"/>
      <c r="L9" s="341"/>
      <c r="M9" s="14" t="s">
        <v>28</v>
      </c>
      <c r="N9" s="15" t="s">
        <v>28</v>
      </c>
      <c r="O9" s="15" t="s">
        <v>28</v>
      </c>
      <c r="P9" s="15" t="s">
        <v>28</v>
      </c>
      <c r="Q9" s="15" t="s">
        <v>28</v>
      </c>
      <c r="R9" s="201" t="s">
        <v>28</v>
      </c>
      <c r="S9" s="202" t="s">
        <v>28</v>
      </c>
      <c r="T9" s="202" t="s">
        <v>28</v>
      </c>
      <c r="U9" s="202" t="s">
        <v>28</v>
      </c>
      <c r="V9" s="202" t="s">
        <v>28</v>
      </c>
      <c r="W9" s="14" t="s">
        <v>28</v>
      </c>
      <c r="X9" s="15" t="s">
        <v>28</v>
      </c>
      <c r="Y9" s="15" t="s">
        <v>28</v>
      </c>
      <c r="Z9" s="15" t="s">
        <v>28</v>
      </c>
      <c r="AA9" s="15" t="s">
        <v>28</v>
      </c>
      <c r="AB9" s="309"/>
      <c r="AC9" s="310"/>
      <c r="AD9" s="337"/>
      <c r="AE9" s="280"/>
    </row>
    <row r="10" spans="1:31" ht="15.75">
      <c r="A10" s="283">
        <v>3</v>
      </c>
      <c r="B10" s="66" t="s">
        <v>480</v>
      </c>
      <c r="C10" s="342" t="s">
        <v>369</v>
      </c>
      <c r="D10" s="343"/>
      <c r="E10" s="343"/>
      <c r="F10" s="343"/>
      <c r="G10" s="344"/>
      <c r="H10" s="328" t="s">
        <v>367</v>
      </c>
      <c r="I10" s="329"/>
      <c r="J10" s="329"/>
      <c r="K10" s="329"/>
      <c r="L10" s="344"/>
      <c r="M10" s="326"/>
      <c r="N10" s="327"/>
      <c r="O10" s="327"/>
      <c r="P10" s="327"/>
      <c r="Q10" s="327"/>
      <c r="R10" s="288" t="s">
        <v>376</v>
      </c>
      <c r="S10" s="286"/>
      <c r="T10" s="286"/>
      <c r="U10" s="286"/>
      <c r="V10" s="287"/>
      <c r="W10" s="328"/>
      <c r="X10" s="329"/>
      <c r="Y10" s="329"/>
      <c r="Z10" s="329"/>
      <c r="AA10" s="330"/>
      <c r="AB10" s="294" t="s">
        <v>378</v>
      </c>
      <c r="AC10" s="295"/>
      <c r="AD10" s="337">
        <v>5</v>
      </c>
      <c r="AE10" s="274">
        <v>2</v>
      </c>
    </row>
    <row r="11" spans="1:31" ht="15">
      <c r="A11" s="311"/>
      <c r="B11" s="67" t="s">
        <v>448</v>
      </c>
      <c r="C11" s="56" t="s">
        <v>28</v>
      </c>
      <c r="D11" s="15" t="s">
        <v>28</v>
      </c>
      <c r="E11" s="15" t="s">
        <v>28</v>
      </c>
      <c r="F11" s="15" t="s">
        <v>28</v>
      </c>
      <c r="G11" s="15" t="s">
        <v>28</v>
      </c>
      <c r="H11" s="14" t="s">
        <v>28</v>
      </c>
      <c r="I11" s="15" t="s">
        <v>28</v>
      </c>
      <c r="J11" s="15" t="s">
        <v>28</v>
      </c>
      <c r="K11" s="15" t="s">
        <v>28</v>
      </c>
      <c r="L11" s="15" t="s">
        <v>28</v>
      </c>
      <c r="M11" s="340"/>
      <c r="N11" s="341"/>
      <c r="O11" s="341"/>
      <c r="P11" s="341"/>
      <c r="Q11" s="341"/>
      <c r="R11" s="14" t="s">
        <v>28</v>
      </c>
      <c r="S11" s="15" t="s">
        <v>28</v>
      </c>
      <c r="T11" s="15" t="s">
        <v>28</v>
      </c>
      <c r="U11" s="15" t="s">
        <v>28</v>
      </c>
      <c r="V11" s="15" t="s">
        <v>28</v>
      </c>
      <c r="W11" s="14" t="s">
        <v>28</v>
      </c>
      <c r="X11" s="15" t="s">
        <v>28</v>
      </c>
      <c r="Y11" s="15" t="s">
        <v>28</v>
      </c>
      <c r="Z11" s="15" t="s">
        <v>28</v>
      </c>
      <c r="AA11" s="15" t="s">
        <v>28</v>
      </c>
      <c r="AB11" s="309"/>
      <c r="AC11" s="310"/>
      <c r="AD11" s="337"/>
      <c r="AE11" s="280"/>
    </row>
    <row r="12" spans="1:31" ht="15.75">
      <c r="A12" s="283">
        <v>4</v>
      </c>
      <c r="B12" s="66" t="s">
        <v>481</v>
      </c>
      <c r="C12" s="342" t="s">
        <v>369</v>
      </c>
      <c r="D12" s="343"/>
      <c r="E12" s="343"/>
      <c r="F12" s="343"/>
      <c r="G12" s="344"/>
      <c r="H12" s="288" t="s">
        <v>367</v>
      </c>
      <c r="I12" s="286"/>
      <c r="J12" s="286"/>
      <c r="K12" s="286"/>
      <c r="L12" s="287"/>
      <c r="M12" s="288" t="s">
        <v>374</v>
      </c>
      <c r="N12" s="307"/>
      <c r="O12" s="307"/>
      <c r="P12" s="307"/>
      <c r="Q12" s="287"/>
      <c r="R12" s="326"/>
      <c r="S12" s="327"/>
      <c r="T12" s="327"/>
      <c r="U12" s="327"/>
      <c r="V12" s="327"/>
      <c r="W12" s="328"/>
      <c r="X12" s="329"/>
      <c r="Y12" s="329"/>
      <c r="Z12" s="329"/>
      <c r="AA12" s="330"/>
      <c r="AB12" s="294" t="s">
        <v>482</v>
      </c>
      <c r="AC12" s="295"/>
      <c r="AD12" s="337">
        <v>4</v>
      </c>
      <c r="AE12" s="274">
        <v>3</v>
      </c>
    </row>
    <row r="13" spans="1:31" ht="15">
      <c r="A13" s="311"/>
      <c r="B13" s="67" t="s">
        <v>357</v>
      </c>
      <c r="C13" s="56" t="s">
        <v>28</v>
      </c>
      <c r="D13" s="15" t="s">
        <v>28</v>
      </c>
      <c r="E13" s="15" t="s">
        <v>28</v>
      </c>
      <c r="F13" s="15" t="s">
        <v>28</v>
      </c>
      <c r="G13" s="15" t="s">
        <v>28</v>
      </c>
      <c r="H13" s="14" t="s">
        <v>28</v>
      </c>
      <c r="I13" s="15" t="s">
        <v>28</v>
      </c>
      <c r="J13" s="15" t="s">
        <v>28</v>
      </c>
      <c r="K13" s="15" t="s">
        <v>28</v>
      </c>
      <c r="L13" s="15" t="s">
        <v>28</v>
      </c>
      <c r="M13" s="14" t="s">
        <v>28</v>
      </c>
      <c r="N13" s="15" t="s">
        <v>28</v>
      </c>
      <c r="O13" s="15" t="s">
        <v>28</v>
      </c>
      <c r="P13" s="15" t="s">
        <v>28</v>
      </c>
      <c r="Q13" s="15" t="s">
        <v>28</v>
      </c>
      <c r="R13" s="340"/>
      <c r="S13" s="341"/>
      <c r="T13" s="341"/>
      <c r="U13" s="341"/>
      <c r="V13" s="341"/>
      <c r="W13" s="68" t="s">
        <v>28</v>
      </c>
      <c r="X13" s="69" t="s">
        <v>28</v>
      </c>
      <c r="Y13" s="69" t="s">
        <v>28</v>
      </c>
      <c r="Z13" s="69" t="s">
        <v>28</v>
      </c>
      <c r="AA13" s="69" t="s">
        <v>28</v>
      </c>
      <c r="AB13" s="309"/>
      <c r="AC13" s="310"/>
      <c r="AD13" s="337"/>
      <c r="AE13" s="280"/>
    </row>
    <row r="14" spans="1:31" ht="15.75">
      <c r="A14" s="283">
        <v>5</v>
      </c>
      <c r="B14" s="13"/>
      <c r="C14" s="342"/>
      <c r="D14" s="343"/>
      <c r="E14" s="343"/>
      <c r="F14" s="343"/>
      <c r="G14" s="344"/>
      <c r="H14" s="328"/>
      <c r="I14" s="343"/>
      <c r="J14" s="343"/>
      <c r="K14" s="343"/>
      <c r="L14" s="344"/>
      <c r="M14" s="328"/>
      <c r="N14" s="343"/>
      <c r="O14" s="343"/>
      <c r="P14" s="343"/>
      <c r="Q14" s="344"/>
      <c r="R14" s="345"/>
      <c r="S14" s="346"/>
      <c r="T14" s="346"/>
      <c r="U14" s="346"/>
      <c r="V14" s="347"/>
      <c r="W14" s="326"/>
      <c r="X14" s="327"/>
      <c r="Y14" s="327"/>
      <c r="Z14" s="327"/>
      <c r="AA14" s="327"/>
      <c r="AB14" s="331"/>
      <c r="AC14" s="332"/>
      <c r="AD14" s="338"/>
      <c r="AE14" s="274"/>
    </row>
    <row r="15" spans="1:31" ht="15.75" thickBot="1">
      <c r="A15" s="284"/>
      <c r="B15" s="16"/>
      <c r="C15" s="57" t="s">
        <v>28</v>
      </c>
      <c r="D15" s="18" t="s">
        <v>28</v>
      </c>
      <c r="E15" s="18" t="s">
        <v>28</v>
      </c>
      <c r="F15" s="18" t="s">
        <v>28</v>
      </c>
      <c r="G15" s="18" t="s">
        <v>28</v>
      </c>
      <c r="H15" s="17" t="s">
        <v>28</v>
      </c>
      <c r="I15" s="18" t="s">
        <v>28</v>
      </c>
      <c r="J15" s="18" t="s">
        <v>28</v>
      </c>
      <c r="K15" s="18" t="s">
        <v>28</v>
      </c>
      <c r="L15" s="18" t="s">
        <v>28</v>
      </c>
      <c r="M15" s="17" t="s">
        <v>28</v>
      </c>
      <c r="N15" s="18" t="s">
        <v>28</v>
      </c>
      <c r="O15" s="18" t="s">
        <v>28</v>
      </c>
      <c r="P15" s="18" t="s">
        <v>28</v>
      </c>
      <c r="Q15" s="18" t="s">
        <v>28</v>
      </c>
      <c r="R15" s="70" t="s">
        <v>28</v>
      </c>
      <c r="S15" s="71" t="s">
        <v>28</v>
      </c>
      <c r="T15" s="71" t="s">
        <v>28</v>
      </c>
      <c r="U15" s="71" t="s">
        <v>28</v>
      </c>
      <c r="V15" s="71" t="s">
        <v>28</v>
      </c>
      <c r="W15" s="335"/>
      <c r="X15" s="336"/>
      <c r="Y15" s="336"/>
      <c r="Z15" s="336"/>
      <c r="AA15" s="336"/>
      <c r="AB15" s="333"/>
      <c r="AC15" s="334"/>
      <c r="AD15" s="339"/>
      <c r="AE15" s="275"/>
    </row>
    <row r="16" spans="1:31" ht="14.25">
      <c r="A16" s="19"/>
      <c r="B16" s="27"/>
      <c r="C16" s="30"/>
      <c r="D16" s="30"/>
      <c r="E16" s="30"/>
      <c r="F16" s="30"/>
      <c r="G16" s="30"/>
      <c r="H16" s="30"/>
      <c r="I16" s="25"/>
      <c r="J16" s="25"/>
      <c r="K16" s="25"/>
      <c r="L16" s="25"/>
      <c r="M16" s="31"/>
      <c r="N16" s="31"/>
      <c r="O16" s="28"/>
      <c r="P16" s="28"/>
      <c r="Q16" s="30"/>
      <c r="R16" s="30"/>
      <c r="S16" s="30"/>
      <c r="T16" s="30"/>
      <c r="U16" s="30"/>
      <c r="V16" s="30"/>
      <c r="W16" s="26"/>
      <c r="X16" s="26"/>
      <c r="Y16" s="26"/>
      <c r="Z16" s="26"/>
      <c r="AA16" s="26"/>
      <c r="AB16" s="29"/>
      <c r="AC16" s="12"/>
      <c r="AD16" s="12"/>
      <c r="AE16" s="12"/>
    </row>
    <row r="17" spans="1:31" ht="14.25">
      <c r="A17" s="19"/>
      <c r="B17" s="27"/>
      <c r="C17" s="30"/>
      <c r="D17" s="30"/>
      <c r="E17" s="30"/>
      <c r="F17" s="30"/>
      <c r="G17" s="30"/>
      <c r="H17" s="30"/>
      <c r="I17" s="25"/>
      <c r="J17" s="25"/>
      <c r="K17" s="25"/>
      <c r="L17" s="25"/>
      <c r="M17" s="31"/>
      <c r="N17" s="31"/>
      <c r="O17" s="28"/>
      <c r="P17" s="28"/>
      <c r="Q17" s="30"/>
      <c r="R17" s="30"/>
      <c r="S17" s="30"/>
      <c r="T17" s="30"/>
      <c r="U17" s="30"/>
      <c r="V17" s="30"/>
      <c r="W17" s="26"/>
      <c r="X17" s="26"/>
      <c r="Y17" s="26"/>
      <c r="Z17" s="26"/>
      <c r="AA17" s="26"/>
      <c r="AB17" s="29"/>
      <c r="AC17" s="12"/>
      <c r="AD17" s="12"/>
      <c r="AE17" s="12"/>
    </row>
    <row r="18" spans="1:31" ht="19.5">
      <c r="A18" s="20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12"/>
      <c r="AD18" s="12"/>
      <c r="AE18" s="12"/>
    </row>
    <row r="19" spans="1:31" ht="20.25" thickBot="1">
      <c r="A19" s="10" t="s">
        <v>7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2"/>
      <c r="AD19" s="12"/>
      <c r="AE19" s="12"/>
    </row>
    <row r="20" spans="1:31" ht="16.5" thickBot="1">
      <c r="A20" s="61" t="s">
        <v>45</v>
      </c>
      <c r="B20" s="62" t="s">
        <v>46</v>
      </c>
      <c r="C20" s="323">
        <v>1</v>
      </c>
      <c r="D20" s="303"/>
      <c r="E20" s="303"/>
      <c r="F20" s="303"/>
      <c r="G20" s="303"/>
      <c r="H20" s="302">
        <v>2</v>
      </c>
      <c r="I20" s="303"/>
      <c r="J20" s="303"/>
      <c r="K20" s="303"/>
      <c r="L20" s="303"/>
      <c r="M20" s="302">
        <v>3</v>
      </c>
      <c r="N20" s="303"/>
      <c r="O20" s="303"/>
      <c r="P20" s="303"/>
      <c r="Q20" s="303"/>
      <c r="R20" s="302">
        <v>4</v>
      </c>
      <c r="S20" s="303"/>
      <c r="T20" s="303"/>
      <c r="U20" s="303"/>
      <c r="V20" s="303"/>
      <c r="W20" s="302">
        <v>5</v>
      </c>
      <c r="X20" s="303"/>
      <c r="Y20" s="303"/>
      <c r="Z20" s="303"/>
      <c r="AA20" s="304"/>
      <c r="AB20" s="305" t="s">
        <v>47</v>
      </c>
      <c r="AC20" s="306"/>
      <c r="AD20" s="63" t="s">
        <v>48</v>
      </c>
      <c r="AE20" s="64" t="s">
        <v>49</v>
      </c>
    </row>
    <row r="21" spans="1:31" ht="16.5" thickTop="1">
      <c r="A21" s="283">
        <v>1</v>
      </c>
      <c r="B21" s="13" t="s">
        <v>427</v>
      </c>
      <c r="C21" s="314"/>
      <c r="D21" s="315"/>
      <c r="E21" s="315"/>
      <c r="F21" s="315"/>
      <c r="G21" s="316"/>
      <c r="H21" s="317" t="s">
        <v>367</v>
      </c>
      <c r="I21" s="318"/>
      <c r="J21" s="318"/>
      <c r="K21" s="318"/>
      <c r="L21" s="318"/>
      <c r="M21" s="317" t="s">
        <v>367</v>
      </c>
      <c r="N21" s="318"/>
      <c r="O21" s="318"/>
      <c r="P21" s="318"/>
      <c r="Q21" s="319"/>
      <c r="R21" s="317" t="s">
        <v>367</v>
      </c>
      <c r="S21" s="318"/>
      <c r="T21" s="318"/>
      <c r="U21" s="318"/>
      <c r="V21" s="319"/>
      <c r="W21" s="317" t="s">
        <v>485</v>
      </c>
      <c r="X21" s="318"/>
      <c r="Y21" s="318"/>
      <c r="Z21" s="318"/>
      <c r="AA21" s="320"/>
      <c r="AB21" s="321" t="s">
        <v>377</v>
      </c>
      <c r="AC21" s="322"/>
      <c r="AD21" s="301" t="s">
        <v>433</v>
      </c>
      <c r="AE21" s="282">
        <v>1</v>
      </c>
    </row>
    <row r="22" spans="1:31" ht="15">
      <c r="A22" s="311"/>
      <c r="B22" s="65" t="s">
        <v>355</v>
      </c>
      <c r="C22" s="312"/>
      <c r="D22" s="300"/>
      <c r="E22" s="300"/>
      <c r="F22" s="300"/>
      <c r="G22" s="313"/>
      <c r="H22" s="201"/>
      <c r="I22" s="202"/>
      <c r="J22" s="202"/>
      <c r="K22" s="202"/>
      <c r="L22" s="202"/>
      <c r="M22" s="201"/>
      <c r="N22" s="202"/>
      <c r="O22" s="202"/>
      <c r="P22" s="202"/>
      <c r="Q22" s="202"/>
      <c r="R22" s="201"/>
      <c r="S22" s="202"/>
      <c r="T22" s="202"/>
      <c r="U22" s="202"/>
      <c r="V22" s="202"/>
      <c r="W22" s="201"/>
      <c r="X22" s="202"/>
      <c r="Y22" s="202"/>
      <c r="Z22" s="202"/>
      <c r="AA22" s="202"/>
      <c r="AB22" s="309"/>
      <c r="AC22" s="310"/>
      <c r="AD22" s="278"/>
      <c r="AE22" s="274"/>
    </row>
    <row r="23" spans="1:31" ht="15.75">
      <c r="A23" s="283">
        <v>2</v>
      </c>
      <c r="B23" s="66" t="s">
        <v>480</v>
      </c>
      <c r="C23" s="285" t="s">
        <v>369</v>
      </c>
      <c r="D23" s="307"/>
      <c r="E23" s="307"/>
      <c r="F23" s="307"/>
      <c r="G23" s="287"/>
      <c r="H23" s="292"/>
      <c r="I23" s="293"/>
      <c r="J23" s="293"/>
      <c r="K23" s="293"/>
      <c r="L23" s="293"/>
      <c r="M23" s="288" t="s">
        <v>369</v>
      </c>
      <c r="N23" s="286"/>
      <c r="O23" s="286"/>
      <c r="P23" s="286"/>
      <c r="Q23" s="287"/>
      <c r="R23" s="288" t="s">
        <v>375</v>
      </c>
      <c r="S23" s="286"/>
      <c r="T23" s="286"/>
      <c r="U23" s="286"/>
      <c r="V23" s="287"/>
      <c r="W23" s="288" t="s">
        <v>485</v>
      </c>
      <c r="X23" s="307"/>
      <c r="Y23" s="307"/>
      <c r="Z23" s="307"/>
      <c r="AA23" s="308"/>
      <c r="AB23" s="294" t="s">
        <v>486</v>
      </c>
      <c r="AC23" s="295"/>
      <c r="AD23" s="298" t="s">
        <v>432</v>
      </c>
      <c r="AE23" s="281">
        <v>3</v>
      </c>
    </row>
    <row r="24" spans="1:31" ht="15">
      <c r="A24" s="311"/>
      <c r="B24" s="67" t="s">
        <v>363</v>
      </c>
      <c r="C24" s="203"/>
      <c r="D24" s="202"/>
      <c r="E24" s="202"/>
      <c r="F24" s="202"/>
      <c r="G24" s="202"/>
      <c r="H24" s="299"/>
      <c r="I24" s="300"/>
      <c r="J24" s="300"/>
      <c r="K24" s="300"/>
      <c r="L24" s="300"/>
      <c r="M24" s="201"/>
      <c r="N24" s="202"/>
      <c r="O24" s="202"/>
      <c r="P24" s="202"/>
      <c r="Q24" s="202"/>
      <c r="R24" s="201"/>
      <c r="S24" s="202"/>
      <c r="T24" s="202"/>
      <c r="U24" s="202"/>
      <c r="V24" s="202"/>
      <c r="W24" s="201"/>
      <c r="X24" s="202"/>
      <c r="Y24" s="202"/>
      <c r="Z24" s="202"/>
      <c r="AA24" s="202"/>
      <c r="AB24" s="309"/>
      <c r="AC24" s="310"/>
      <c r="AD24" s="298"/>
      <c r="AE24" s="280"/>
    </row>
    <row r="25" spans="1:31" ht="15.75">
      <c r="A25" s="283">
        <v>3</v>
      </c>
      <c r="B25" s="66" t="s">
        <v>465</v>
      </c>
      <c r="C25" s="285" t="s">
        <v>369</v>
      </c>
      <c r="D25" s="286"/>
      <c r="E25" s="286"/>
      <c r="F25" s="286"/>
      <c r="G25" s="287"/>
      <c r="H25" s="288" t="s">
        <v>367</v>
      </c>
      <c r="I25" s="307"/>
      <c r="J25" s="307"/>
      <c r="K25" s="307"/>
      <c r="L25" s="287"/>
      <c r="M25" s="292"/>
      <c r="N25" s="293"/>
      <c r="O25" s="293"/>
      <c r="P25" s="293"/>
      <c r="Q25" s="293"/>
      <c r="R25" s="288" t="s">
        <v>367</v>
      </c>
      <c r="S25" s="286"/>
      <c r="T25" s="286"/>
      <c r="U25" s="286"/>
      <c r="V25" s="287"/>
      <c r="W25" s="288" t="s">
        <v>485</v>
      </c>
      <c r="X25" s="307"/>
      <c r="Y25" s="307"/>
      <c r="Z25" s="307"/>
      <c r="AA25" s="308"/>
      <c r="AB25" s="294" t="s">
        <v>379</v>
      </c>
      <c r="AC25" s="295"/>
      <c r="AD25" s="298" t="s">
        <v>430</v>
      </c>
      <c r="AE25" s="274">
        <v>2</v>
      </c>
    </row>
    <row r="26" spans="1:31" ht="15">
      <c r="A26" s="311"/>
      <c r="B26" s="67" t="s">
        <v>359</v>
      </c>
      <c r="C26" s="203"/>
      <c r="D26" s="202"/>
      <c r="E26" s="202"/>
      <c r="F26" s="202"/>
      <c r="G26" s="202"/>
      <c r="H26" s="201"/>
      <c r="I26" s="202"/>
      <c r="J26" s="202"/>
      <c r="K26" s="202"/>
      <c r="L26" s="202"/>
      <c r="M26" s="299"/>
      <c r="N26" s="300"/>
      <c r="O26" s="300"/>
      <c r="P26" s="300"/>
      <c r="Q26" s="300"/>
      <c r="R26" s="201"/>
      <c r="S26" s="202"/>
      <c r="T26" s="202"/>
      <c r="U26" s="202"/>
      <c r="V26" s="202"/>
      <c r="W26" s="201"/>
      <c r="X26" s="202"/>
      <c r="Y26" s="202"/>
      <c r="Z26" s="202"/>
      <c r="AA26" s="202"/>
      <c r="AB26" s="309"/>
      <c r="AC26" s="310"/>
      <c r="AD26" s="298"/>
      <c r="AE26" s="280"/>
    </row>
    <row r="27" spans="1:31" ht="15.75">
      <c r="A27" s="283">
        <v>4</v>
      </c>
      <c r="B27" s="66" t="s">
        <v>484</v>
      </c>
      <c r="C27" s="285" t="s">
        <v>369</v>
      </c>
      <c r="D27" s="286"/>
      <c r="E27" s="286"/>
      <c r="F27" s="286"/>
      <c r="G27" s="287"/>
      <c r="H27" s="288" t="s">
        <v>373</v>
      </c>
      <c r="I27" s="286"/>
      <c r="J27" s="286"/>
      <c r="K27" s="286"/>
      <c r="L27" s="287"/>
      <c r="M27" s="288" t="s">
        <v>369</v>
      </c>
      <c r="N27" s="307"/>
      <c r="O27" s="307"/>
      <c r="P27" s="307"/>
      <c r="Q27" s="287"/>
      <c r="R27" s="292"/>
      <c r="S27" s="293"/>
      <c r="T27" s="293"/>
      <c r="U27" s="293"/>
      <c r="V27" s="293"/>
      <c r="W27" s="288" t="s">
        <v>485</v>
      </c>
      <c r="X27" s="307"/>
      <c r="Y27" s="307"/>
      <c r="Z27" s="307"/>
      <c r="AA27" s="308"/>
      <c r="AB27" s="294" t="s">
        <v>426</v>
      </c>
      <c r="AC27" s="295"/>
      <c r="AD27" s="298" t="s">
        <v>435</v>
      </c>
      <c r="AE27" s="274">
        <v>4</v>
      </c>
    </row>
    <row r="28" spans="1:31" ht="15">
      <c r="A28" s="311"/>
      <c r="B28" s="67" t="s">
        <v>418</v>
      </c>
      <c r="C28" s="203"/>
      <c r="D28" s="202"/>
      <c r="E28" s="202"/>
      <c r="F28" s="202"/>
      <c r="G28" s="202"/>
      <c r="H28" s="201"/>
      <c r="I28" s="202"/>
      <c r="J28" s="202"/>
      <c r="K28" s="202"/>
      <c r="L28" s="202"/>
      <c r="M28" s="201"/>
      <c r="N28" s="202"/>
      <c r="O28" s="202"/>
      <c r="P28" s="202"/>
      <c r="Q28" s="202"/>
      <c r="R28" s="299"/>
      <c r="S28" s="300"/>
      <c r="T28" s="300"/>
      <c r="U28" s="300"/>
      <c r="V28" s="300"/>
      <c r="W28" s="204"/>
      <c r="X28" s="205"/>
      <c r="Y28" s="205"/>
      <c r="Z28" s="205"/>
      <c r="AA28" s="205"/>
      <c r="AB28" s="309"/>
      <c r="AC28" s="310"/>
      <c r="AD28" s="298"/>
      <c r="AE28" s="280"/>
    </row>
    <row r="29" spans="1:31" ht="15.75">
      <c r="A29" s="283">
        <v>5</v>
      </c>
      <c r="B29" s="13" t="s">
        <v>485</v>
      </c>
      <c r="C29" s="285" t="s">
        <v>485</v>
      </c>
      <c r="D29" s="286"/>
      <c r="E29" s="286"/>
      <c r="F29" s="286"/>
      <c r="G29" s="287"/>
      <c r="H29" s="288" t="s">
        <v>485</v>
      </c>
      <c r="I29" s="286"/>
      <c r="J29" s="286"/>
      <c r="K29" s="286"/>
      <c r="L29" s="287"/>
      <c r="M29" s="288" t="s">
        <v>485</v>
      </c>
      <c r="N29" s="286"/>
      <c r="O29" s="286"/>
      <c r="P29" s="286"/>
      <c r="Q29" s="287"/>
      <c r="R29" s="289" t="s">
        <v>485</v>
      </c>
      <c r="S29" s="290"/>
      <c r="T29" s="290"/>
      <c r="U29" s="290"/>
      <c r="V29" s="291"/>
      <c r="W29" s="292"/>
      <c r="X29" s="293"/>
      <c r="Y29" s="293"/>
      <c r="Z29" s="293"/>
      <c r="AA29" s="293"/>
      <c r="AB29" s="294" t="s">
        <v>485</v>
      </c>
      <c r="AC29" s="295"/>
      <c r="AD29" s="278" t="s">
        <v>485</v>
      </c>
      <c r="AE29" s="274" t="s">
        <v>485</v>
      </c>
    </row>
    <row r="30" spans="1:31" ht="15.75" thickBot="1">
      <c r="A30" s="284"/>
      <c r="B30" s="16" t="s">
        <v>485</v>
      </c>
      <c r="C30" s="206"/>
      <c r="D30" s="207"/>
      <c r="E30" s="207"/>
      <c r="F30" s="207"/>
      <c r="G30" s="207"/>
      <c r="H30" s="208"/>
      <c r="I30" s="207"/>
      <c r="J30" s="207"/>
      <c r="K30" s="207"/>
      <c r="L30" s="207"/>
      <c r="M30" s="208"/>
      <c r="N30" s="207"/>
      <c r="O30" s="207"/>
      <c r="P30" s="207"/>
      <c r="Q30" s="207"/>
      <c r="R30" s="209"/>
      <c r="S30" s="210"/>
      <c r="T30" s="210"/>
      <c r="U30" s="210"/>
      <c r="V30" s="210"/>
      <c r="W30" s="276"/>
      <c r="X30" s="277"/>
      <c r="Y30" s="277"/>
      <c r="Z30" s="277"/>
      <c r="AA30" s="277"/>
      <c r="AB30" s="296"/>
      <c r="AC30" s="297"/>
      <c r="AD30" s="279"/>
      <c r="AE30" s="275"/>
    </row>
    <row r="31" spans="1:31" ht="14.25">
      <c r="A31" s="19"/>
      <c r="B31" s="27"/>
      <c r="C31" s="30"/>
      <c r="D31" s="30"/>
      <c r="E31" s="30"/>
      <c r="F31" s="30"/>
      <c r="G31" s="30"/>
      <c r="H31" s="30"/>
      <c r="I31" s="324"/>
      <c r="J31" s="324"/>
      <c r="K31" s="324"/>
      <c r="L31" s="324"/>
      <c r="M31" s="325"/>
      <c r="N31" s="325"/>
      <c r="O31" s="32"/>
      <c r="P31" s="32"/>
      <c r="Q31" s="30"/>
      <c r="R31" s="30"/>
      <c r="S31" s="30"/>
      <c r="T31" s="30"/>
      <c r="U31" s="30"/>
      <c r="V31" s="30"/>
      <c r="W31" s="324"/>
      <c r="X31" s="324"/>
      <c r="Y31" s="324"/>
      <c r="Z31" s="324"/>
      <c r="AA31" s="25"/>
      <c r="AB31" s="29"/>
      <c r="AC31" s="12"/>
      <c r="AD31" s="12"/>
      <c r="AE31" s="12"/>
    </row>
    <row r="32" spans="1:31" ht="14.25">
      <c r="A32" s="19"/>
      <c r="B32" s="27"/>
      <c r="C32" s="30"/>
      <c r="D32" s="30"/>
      <c r="E32" s="30"/>
      <c r="F32" s="30"/>
      <c r="G32" s="30"/>
      <c r="H32" s="30"/>
      <c r="I32" s="324"/>
      <c r="J32" s="324"/>
      <c r="K32" s="324"/>
      <c r="L32" s="324"/>
      <c r="M32" s="325"/>
      <c r="N32" s="325"/>
      <c r="O32" s="32"/>
      <c r="P32" s="32"/>
      <c r="Q32" s="30"/>
      <c r="R32" s="30"/>
      <c r="S32" s="30"/>
      <c r="T32" s="30"/>
      <c r="U32" s="30"/>
      <c r="V32" s="30"/>
      <c r="W32" s="25"/>
      <c r="X32" s="25"/>
      <c r="Y32" s="25"/>
      <c r="Z32" s="25"/>
      <c r="AA32" s="25"/>
      <c r="AB32" s="29"/>
      <c r="AC32" s="12"/>
      <c r="AD32" s="12"/>
      <c r="AE32" s="12"/>
    </row>
    <row r="33" spans="1:31" ht="14.25">
      <c r="A33" s="19"/>
      <c r="B33" s="27"/>
      <c r="C33" s="30"/>
      <c r="D33" s="30"/>
      <c r="E33" s="30"/>
      <c r="F33" s="30"/>
      <c r="G33" s="30"/>
      <c r="H33" s="30"/>
      <c r="I33" s="324"/>
      <c r="J33" s="324"/>
      <c r="K33" s="324"/>
      <c r="L33" s="324"/>
      <c r="M33" s="325"/>
      <c r="N33" s="325"/>
      <c r="O33" s="28"/>
      <c r="P33" s="28"/>
      <c r="Q33" s="30"/>
      <c r="R33" s="30"/>
      <c r="S33" s="30"/>
      <c r="T33" s="30"/>
      <c r="U33" s="30"/>
      <c r="V33" s="30"/>
      <c r="W33" s="25"/>
      <c r="X33" s="25"/>
      <c r="Y33" s="25"/>
      <c r="Z33" s="25"/>
      <c r="AA33" s="25"/>
      <c r="AB33" s="29"/>
      <c r="AC33" s="12"/>
      <c r="AD33" s="12"/>
      <c r="AE33" s="12"/>
    </row>
    <row r="34" spans="1:31" ht="14.25">
      <c r="A34" s="19"/>
      <c r="B34" s="27"/>
      <c r="C34" s="30"/>
      <c r="D34" s="30"/>
      <c r="E34" s="30"/>
      <c r="F34" s="30"/>
      <c r="G34" s="30"/>
      <c r="H34" s="30"/>
      <c r="I34" s="324"/>
      <c r="J34" s="324"/>
      <c r="K34" s="324"/>
      <c r="L34" s="324"/>
      <c r="M34" s="325"/>
      <c r="N34" s="325"/>
      <c r="O34" s="72"/>
      <c r="P34" s="72"/>
      <c r="Q34" s="30"/>
      <c r="R34" s="30"/>
      <c r="S34" s="30"/>
      <c r="T34" s="30"/>
      <c r="U34" s="30"/>
      <c r="V34" s="30"/>
      <c r="W34" s="25"/>
      <c r="X34" s="25"/>
      <c r="Y34" s="25"/>
      <c r="Z34" s="25"/>
      <c r="AA34" s="25"/>
      <c r="AB34" s="29"/>
      <c r="AC34" s="12"/>
      <c r="AD34" s="12"/>
      <c r="AE34" s="12"/>
    </row>
    <row r="35" spans="1:31" ht="20.25" thickBot="1">
      <c r="A35" s="10" t="s">
        <v>8</v>
      </c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2"/>
      <c r="AD35" s="12"/>
      <c r="AE35" s="12"/>
    </row>
    <row r="36" spans="1:31" ht="16.5" thickBot="1">
      <c r="A36" s="61" t="s">
        <v>45</v>
      </c>
      <c r="B36" s="62" t="s">
        <v>46</v>
      </c>
      <c r="C36" s="323">
        <v>1</v>
      </c>
      <c r="D36" s="303"/>
      <c r="E36" s="303"/>
      <c r="F36" s="303"/>
      <c r="G36" s="303"/>
      <c r="H36" s="302">
        <v>2</v>
      </c>
      <c r="I36" s="303"/>
      <c r="J36" s="303"/>
      <c r="K36" s="303"/>
      <c r="L36" s="303"/>
      <c r="M36" s="302">
        <v>3</v>
      </c>
      <c r="N36" s="303"/>
      <c r="O36" s="303"/>
      <c r="P36" s="303"/>
      <c r="Q36" s="303"/>
      <c r="R36" s="302">
        <v>4</v>
      </c>
      <c r="S36" s="303"/>
      <c r="T36" s="303"/>
      <c r="U36" s="303"/>
      <c r="V36" s="303"/>
      <c r="W36" s="302">
        <v>5</v>
      </c>
      <c r="X36" s="303"/>
      <c r="Y36" s="303"/>
      <c r="Z36" s="303"/>
      <c r="AA36" s="304"/>
      <c r="AB36" s="305" t="s">
        <v>47</v>
      </c>
      <c r="AC36" s="306"/>
      <c r="AD36" s="63" t="s">
        <v>48</v>
      </c>
      <c r="AE36" s="64" t="s">
        <v>49</v>
      </c>
    </row>
    <row r="37" spans="1:31" ht="16.5" thickTop="1">
      <c r="A37" s="283">
        <v>1</v>
      </c>
      <c r="B37" s="13" t="s">
        <v>487</v>
      </c>
      <c r="C37" s="314"/>
      <c r="D37" s="315"/>
      <c r="E37" s="315"/>
      <c r="F37" s="315"/>
      <c r="G37" s="316"/>
      <c r="H37" s="317" t="s">
        <v>376</v>
      </c>
      <c r="I37" s="318"/>
      <c r="J37" s="318"/>
      <c r="K37" s="318"/>
      <c r="L37" s="318"/>
      <c r="M37" s="317" t="s">
        <v>375</v>
      </c>
      <c r="N37" s="318"/>
      <c r="O37" s="318"/>
      <c r="P37" s="318"/>
      <c r="Q37" s="319"/>
      <c r="R37" s="317" t="s">
        <v>367</v>
      </c>
      <c r="S37" s="318"/>
      <c r="T37" s="318"/>
      <c r="U37" s="318"/>
      <c r="V37" s="319"/>
      <c r="W37" s="317"/>
      <c r="X37" s="318"/>
      <c r="Y37" s="318"/>
      <c r="Z37" s="318"/>
      <c r="AA37" s="320"/>
      <c r="AB37" s="321" t="s">
        <v>371</v>
      </c>
      <c r="AC37" s="322"/>
      <c r="AD37" s="301" t="s">
        <v>433</v>
      </c>
      <c r="AE37" s="282">
        <v>1</v>
      </c>
    </row>
    <row r="38" spans="1:31" ht="15">
      <c r="A38" s="311"/>
      <c r="B38" s="65" t="s">
        <v>471</v>
      </c>
      <c r="C38" s="312"/>
      <c r="D38" s="300"/>
      <c r="E38" s="300"/>
      <c r="F38" s="300"/>
      <c r="G38" s="313"/>
      <c r="H38" s="201"/>
      <c r="I38" s="202"/>
      <c r="J38" s="202"/>
      <c r="K38" s="202"/>
      <c r="L38" s="202"/>
      <c r="M38" s="201"/>
      <c r="N38" s="202"/>
      <c r="O38" s="202"/>
      <c r="P38" s="202"/>
      <c r="Q38" s="202"/>
      <c r="R38" s="201"/>
      <c r="S38" s="202"/>
      <c r="T38" s="202"/>
      <c r="U38" s="202"/>
      <c r="V38" s="202"/>
      <c r="W38" s="201"/>
      <c r="X38" s="202"/>
      <c r="Y38" s="202"/>
      <c r="Z38" s="202"/>
      <c r="AA38" s="202"/>
      <c r="AB38" s="309"/>
      <c r="AC38" s="310"/>
      <c r="AD38" s="278"/>
      <c r="AE38" s="274"/>
    </row>
    <row r="39" spans="1:31" ht="15.75">
      <c r="A39" s="283">
        <v>2</v>
      </c>
      <c r="B39" s="66" t="s">
        <v>481</v>
      </c>
      <c r="C39" s="285" t="s">
        <v>374</v>
      </c>
      <c r="D39" s="307"/>
      <c r="E39" s="307"/>
      <c r="F39" s="307"/>
      <c r="G39" s="287"/>
      <c r="H39" s="292"/>
      <c r="I39" s="293"/>
      <c r="J39" s="293"/>
      <c r="K39" s="293"/>
      <c r="L39" s="293"/>
      <c r="M39" s="288" t="s">
        <v>369</v>
      </c>
      <c r="N39" s="286"/>
      <c r="O39" s="286"/>
      <c r="P39" s="286"/>
      <c r="Q39" s="287"/>
      <c r="R39" s="288" t="s">
        <v>367</v>
      </c>
      <c r="S39" s="286"/>
      <c r="T39" s="286"/>
      <c r="U39" s="286"/>
      <c r="V39" s="287"/>
      <c r="W39" s="288"/>
      <c r="X39" s="307"/>
      <c r="Y39" s="307"/>
      <c r="Z39" s="307"/>
      <c r="AA39" s="308"/>
      <c r="AB39" s="294" t="s">
        <v>482</v>
      </c>
      <c r="AC39" s="295"/>
      <c r="AD39" s="298" t="s">
        <v>432</v>
      </c>
      <c r="AE39" s="281">
        <v>3</v>
      </c>
    </row>
    <row r="40" spans="1:31" ht="15">
      <c r="A40" s="311"/>
      <c r="B40" s="67" t="s">
        <v>452</v>
      </c>
      <c r="C40" s="203"/>
      <c r="D40" s="202"/>
      <c r="E40" s="202"/>
      <c r="F40" s="202"/>
      <c r="G40" s="202"/>
      <c r="H40" s="299"/>
      <c r="I40" s="300"/>
      <c r="J40" s="300"/>
      <c r="K40" s="300"/>
      <c r="L40" s="300"/>
      <c r="M40" s="201"/>
      <c r="N40" s="202"/>
      <c r="O40" s="202"/>
      <c r="P40" s="202"/>
      <c r="Q40" s="202"/>
      <c r="R40" s="201"/>
      <c r="S40" s="202"/>
      <c r="T40" s="202"/>
      <c r="U40" s="202"/>
      <c r="V40" s="202"/>
      <c r="W40" s="201"/>
      <c r="X40" s="202"/>
      <c r="Y40" s="202"/>
      <c r="Z40" s="202"/>
      <c r="AA40" s="202"/>
      <c r="AB40" s="309"/>
      <c r="AC40" s="310"/>
      <c r="AD40" s="298"/>
      <c r="AE40" s="280"/>
    </row>
    <row r="41" spans="1:31" ht="15.75">
      <c r="A41" s="283">
        <v>3</v>
      </c>
      <c r="B41" s="66" t="s">
        <v>488</v>
      </c>
      <c r="C41" s="285" t="s">
        <v>373</v>
      </c>
      <c r="D41" s="286"/>
      <c r="E41" s="286"/>
      <c r="F41" s="286"/>
      <c r="G41" s="287"/>
      <c r="H41" s="288" t="s">
        <v>367</v>
      </c>
      <c r="I41" s="307"/>
      <c r="J41" s="307"/>
      <c r="K41" s="307"/>
      <c r="L41" s="287"/>
      <c r="M41" s="292"/>
      <c r="N41" s="293"/>
      <c r="O41" s="293"/>
      <c r="P41" s="293"/>
      <c r="Q41" s="293"/>
      <c r="R41" s="288" t="s">
        <v>367</v>
      </c>
      <c r="S41" s="286"/>
      <c r="T41" s="286"/>
      <c r="U41" s="286"/>
      <c r="V41" s="287"/>
      <c r="W41" s="288"/>
      <c r="X41" s="307"/>
      <c r="Y41" s="307"/>
      <c r="Z41" s="307"/>
      <c r="AA41" s="308"/>
      <c r="AB41" s="294" t="s">
        <v>490</v>
      </c>
      <c r="AC41" s="295"/>
      <c r="AD41" s="298" t="s">
        <v>430</v>
      </c>
      <c r="AE41" s="274">
        <v>2</v>
      </c>
    </row>
    <row r="42" spans="1:31" ht="15">
      <c r="A42" s="311"/>
      <c r="B42" s="67" t="s">
        <v>468</v>
      </c>
      <c r="C42" s="203"/>
      <c r="D42" s="202"/>
      <c r="E42" s="202"/>
      <c r="F42" s="202"/>
      <c r="G42" s="202"/>
      <c r="H42" s="201"/>
      <c r="I42" s="202"/>
      <c r="J42" s="202"/>
      <c r="K42" s="202"/>
      <c r="L42" s="202"/>
      <c r="M42" s="299"/>
      <c r="N42" s="300"/>
      <c r="O42" s="300"/>
      <c r="P42" s="300"/>
      <c r="Q42" s="300"/>
      <c r="R42" s="201"/>
      <c r="S42" s="202"/>
      <c r="T42" s="202"/>
      <c r="U42" s="202"/>
      <c r="V42" s="202"/>
      <c r="W42" s="201"/>
      <c r="X42" s="202"/>
      <c r="Y42" s="202"/>
      <c r="Z42" s="202"/>
      <c r="AA42" s="202"/>
      <c r="AB42" s="309"/>
      <c r="AC42" s="310"/>
      <c r="AD42" s="298"/>
      <c r="AE42" s="280"/>
    </row>
    <row r="43" spans="1:31" ht="15.75">
      <c r="A43" s="283">
        <v>4</v>
      </c>
      <c r="B43" s="66" t="s">
        <v>489</v>
      </c>
      <c r="C43" s="285" t="s">
        <v>369</v>
      </c>
      <c r="D43" s="286"/>
      <c r="E43" s="286"/>
      <c r="F43" s="286"/>
      <c r="G43" s="287"/>
      <c r="H43" s="288" t="s">
        <v>369</v>
      </c>
      <c r="I43" s="286"/>
      <c r="J43" s="286"/>
      <c r="K43" s="286"/>
      <c r="L43" s="287"/>
      <c r="M43" s="288" t="s">
        <v>369</v>
      </c>
      <c r="N43" s="307"/>
      <c r="O43" s="307"/>
      <c r="P43" s="307"/>
      <c r="Q43" s="287"/>
      <c r="R43" s="292"/>
      <c r="S43" s="293"/>
      <c r="T43" s="293"/>
      <c r="U43" s="293"/>
      <c r="V43" s="293"/>
      <c r="W43" s="288"/>
      <c r="X43" s="307"/>
      <c r="Y43" s="307"/>
      <c r="Z43" s="307"/>
      <c r="AA43" s="308"/>
      <c r="AB43" s="294" t="s">
        <v>436</v>
      </c>
      <c r="AC43" s="295"/>
      <c r="AD43" s="298" t="s">
        <v>435</v>
      </c>
      <c r="AE43" s="274">
        <v>4</v>
      </c>
    </row>
    <row r="44" spans="1:31" ht="15">
      <c r="A44" s="311"/>
      <c r="B44" s="67" t="s">
        <v>463</v>
      </c>
      <c r="C44" s="203"/>
      <c r="D44" s="202"/>
      <c r="E44" s="202"/>
      <c r="F44" s="202"/>
      <c r="G44" s="202"/>
      <c r="H44" s="201"/>
      <c r="I44" s="202"/>
      <c r="J44" s="202"/>
      <c r="K44" s="202"/>
      <c r="L44" s="202"/>
      <c r="M44" s="201"/>
      <c r="N44" s="202"/>
      <c r="O44" s="202"/>
      <c r="P44" s="202"/>
      <c r="Q44" s="202"/>
      <c r="R44" s="299"/>
      <c r="S44" s="300"/>
      <c r="T44" s="300"/>
      <c r="U44" s="300"/>
      <c r="V44" s="300"/>
      <c r="W44" s="204"/>
      <c r="X44" s="205"/>
      <c r="Y44" s="205"/>
      <c r="Z44" s="205"/>
      <c r="AA44" s="205"/>
      <c r="AB44" s="309"/>
      <c r="AC44" s="310"/>
      <c r="AD44" s="298"/>
      <c r="AE44" s="280"/>
    </row>
    <row r="45" spans="1:31" ht="15.75">
      <c r="A45" s="283">
        <v>5</v>
      </c>
      <c r="B45" s="13"/>
      <c r="C45" s="285"/>
      <c r="D45" s="286"/>
      <c r="E45" s="286"/>
      <c r="F45" s="286"/>
      <c r="G45" s="287"/>
      <c r="H45" s="288"/>
      <c r="I45" s="286"/>
      <c r="J45" s="286"/>
      <c r="K45" s="286"/>
      <c r="L45" s="287"/>
      <c r="M45" s="288"/>
      <c r="N45" s="286"/>
      <c r="O45" s="286"/>
      <c r="P45" s="286"/>
      <c r="Q45" s="287"/>
      <c r="R45" s="289"/>
      <c r="S45" s="290"/>
      <c r="T45" s="290"/>
      <c r="U45" s="290"/>
      <c r="V45" s="291"/>
      <c r="W45" s="292"/>
      <c r="X45" s="293"/>
      <c r="Y45" s="293"/>
      <c r="Z45" s="293"/>
      <c r="AA45" s="293"/>
      <c r="AB45" s="294"/>
      <c r="AC45" s="295"/>
      <c r="AD45" s="278"/>
      <c r="AE45" s="274"/>
    </row>
    <row r="46" spans="1:31" ht="15.75" thickBot="1">
      <c r="A46" s="284"/>
      <c r="B46" s="16"/>
      <c r="C46" s="206"/>
      <c r="D46" s="207"/>
      <c r="E46" s="207"/>
      <c r="F46" s="207"/>
      <c r="G46" s="207"/>
      <c r="H46" s="208"/>
      <c r="I46" s="207"/>
      <c r="J46" s="207"/>
      <c r="K46" s="207"/>
      <c r="L46" s="207"/>
      <c r="M46" s="208"/>
      <c r="N46" s="207"/>
      <c r="O46" s="207"/>
      <c r="P46" s="207"/>
      <c r="Q46" s="207"/>
      <c r="R46" s="209"/>
      <c r="S46" s="210"/>
      <c r="T46" s="210"/>
      <c r="U46" s="210"/>
      <c r="V46" s="210"/>
      <c r="W46" s="276"/>
      <c r="X46" s="277"/>
      <c r="Y46" s="277"/>
      <c r="Z46" s="277"/>
      <c r="AA46" s="277"/>
      <c r="AB46" s="296"/>
      <c r="AC46" s="297"/>
      <c r="AD46" s="279"/>
      <c r="AE46" s="275"/>
    </row>
    <row r="47" spans="1:31" ht="23.25">
      <c r="A47" s="190"/>
      <c r="B47" s="191"/>
      <c r="C47" s="192"/>
      <c r="D47" s="192"/>
      <c r="E47" s="192"/>
      <c r="F47" s="192"/>
      <c r="G47" s="192"/>
      <c r="H47" s="192"/>
      <c r="I47" s="192"/>
      <c r="J47" s="192"/>
      <c r="K47" s="192"/>
      <c r="L47" s="192"/>
      <c r="M47" s="192"/>
      <c r="N47" s="192"/>
      <c r="O47" s="192"/>
      <c r="P47" s="192"/>
      <c r="Q47" s="192"/>
      <c r="R47" s="193"/>
      <c r="S47" s="193"/>
      <c r="T47" s="193"/>
      <c r="U47" s="193"/>
      <c r="V47" s="193"/>
      <c r="W47" s="194"/>
      <c r="X47" s="194"/>
      <c r="Y47" s="194"/>
      <c r="Z47" s="194"/>
      <c r="AA47" s="194"/>
      <c r="AB47" s="195"/>
      <c r="AC47" s="58"/>
      <c r="AD47" s="73"/>
      <c r="AE47" s="60"/>
    </row>
    <row r="48" spans="1:31" ht="23.25">
      <c r="A48" s="190"/>
      <c r="B48" s="191"/>
      <c r="C48" s="192"/>
      <c r="D48" s="192"/>
      <c r="E48" s="192"/>
      <c r="F48" s="192"/>
      <c r="G48" s="192"/>
      <c r="H48" s="192"/>
      <c r="I48" s="192"/>
      <c r="J48" s="192"/>
      <c r="K48" s="192"/>
      <c r="L48" s="192"/>
      <c r="M48" s="192"/>
      <c r="N48" s="192"/>
      <c r="O48" s="192"/>
      <c r="P48" s="192"/>
      <c r="Q48" s="192"/>
      <c r="R48" s="193"/>
      <c r="S48" s="193"/>
      <c r="T48" s="193"/>
      <c r="U48" s="193"/>
      <c r="V48" s="193"/>
      <c r="W48" s="194"/>
      <c r="X48" s="194"/>
      <c r="Y48" s="194"/>
      <c r="Z48" s="194"/>
      <c r="AA48" s="194"/>
      <c r="AB48" s="195"/>
      <c r="AC48" s="58"/>
      <c r="AD48" s="73"/>
      <c r="AE48" s="60"/>
    </row>
    <row r="49" spans="1:31" ht="14.25">
      <c r="A49" s="19"/>
      <c r="B49" s="27"/>
      <c r="C49" s="30"/>
      <c r="D49" s="30"/>
      <c r="E49" s="30"/>
      <c r="F49" s="30"/>
      <c r="G49" s="30"/>
      <c r="H49" s="30"/>
      <c r="I49" s="324"/>
      <c r="J49" s="324"/>
      <c r="K49" s="324"/>
      <c r="L49" s="324"/>
      <c r="M49" s="325"/>
      <c r="N49" s="325"/>
      <c r="O49" s="32"/>
      <c r="P49" s="32"/>
      <c r="Q49" s="30"/>
      <c r="R49" s="30"/>
      <c r="S49" s="30"/>
      <c r="T49" s="30"/>
      <c r="U49" s="30"/>
      <c r="V49" s="30"/>
      <c r="W49" s="324"/>
      <c r="X49" s="324"/>
      <c r="Y49" s="324"/>
      <c r="Z49" s="324"/>
      <c r="AA49" s="25"/>
      <c r="AB49" s="29"/>
      <c r="AC49" s="12"/>
      <c r="AD49" s="12"/>
      <c r="AE49" s="12"/>
    </row>
    <row r="50" spans="1:31" ht="20.25" thickBot="1">
      <c r="A50" s="10" t="s">
        <v>9</v>
      </c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2"/>
      <c r="AD50" s="12"/>
      <c r="AE50" s="12"/>
    </row>
    <row r="51" spans="1:31" ht="16.5" thickBot="1">
      <c r="A51" s="61" t="s">
        <v>45</v>
      </c>
      <c r="B51" s="62" t="s">
        <v>46</v>
      </c>
      <c r="C51" s="323">
        <v>1</v>
      </c>
      <c r="D51" s="303"/>
      <c r="E51" s="303"/>
      <c r="F51" s="303"/>
      <c r="G51" s="303"/>
      <c r="H51" s="302">
        <v>2</v>
      </c>
      <c r="I51" s="303"/>
      <c r="J51" s="303"/>
      <c r="K51" s="303"/>
      <c r="L51" s="303"/>
      <c r="M51" s="302">
        <v>3</v>
      </c>
      <c r="N51" s="303"/>
      <c r="O51" s="303"/>
      <c r="P51" s="303"/>
      <c r="Q51" s="303"/>
      <c r="R51" s="302">
        <v>4</v>
      </c>
      <c r="S51" s="303"/>
      <c r="T51" s="303"/>
      <c r="U51" s="303"/>
      <c r="V51" s="303"/>
      <c r="W51" s="302">
        <v>5</v>
      </c>
      <c r="X51" s="303"/>
      <c r="Y51" s="303"/>
      <c r="Z51" s="303"/>
      <c r="AA51" s="304"/>
      <c r="AB51" s="305" t="s">
        <v>47</v>
      </c>
      <c r="AC51" s="306"/>
      <c r="AD51" s="63" t="s">
        <v>48</v>
      </c>
      <c r="AE51" s="64" t="s">
        <v>49</v>
      </c>
    </row>
    <row r="52" spans="1:31" ht="16.5" thickTop="1">
      <c r="A52" s="283">
        <v>1</v>
      </c>
      <c r="B52" s="13" t="s">
        <v>479</v>
      </c>
      <c r="C52" s="314"/>
      <c r="D52" s="315"/>
      <c r="E52" s="315"/>
      <c r="F52" s="315"/>
      <c r="G52" s="316"/>
      <c r="H52" s="317" t="s">
        <v>367</v>
      </c>
      <c r="I52" s="318"/>
      <c r="J52" s="318"/>
      <c r="K52" s="318"/>
      <c r="L52" s="318"/>
      <c r="M52" s="317" t="s">
        <v>367</v>
      </c>
      <c r="N52" s="318"/>
      <c r="O52" s="318"/>
      <c r="P52" s="318"/>
      <c r="Q52" s="319"/>
      <c r="R52" s="317" t="s">
        <v>367</v>
      </c>
      <c r="S52" s="318"/>
      <c r="T52" s="318"/>
      <c r="U52" s="318"/>
      <c r="V52" s="319"/>
      <c r="W52" s="317" t="s">
        <v>485</v>
      </c>
      <c r="X52" s="318"/>
      <c r="Y52" s="318"/>
      <c r="Z52" s="318"/>
      <c r="AA52" s="320"/>
      <c r="AB52" s="321" t="s">
        <v>377</v>
      </c>
      <c r="AC52" s="322"/>
      <c r="AD52" s="301" t="s">
        <v>433</v>
      </c>
      <c r="AE52" s="282">
        <v>1</v>
      </c>
    </row>
    <row r="53" spans="1:31" ht="15">
      <c r="A53" s="311"/>
      <c r="B53" s="65" t="s">
        <v>454</v>
      </c>
      <c r="C53" s="312"/>
      <c r="D53" s="300"/>
      <c r="E53" s="300"/>
      <c r="F53" s="300"/>
      <c r="G53" s="313"/>
      <c r="H53" s="201"/>
      <c r="I53" s="202"/>
      <c r="J53" s="202"/>
      <c r="K53" s="202"/>
      <c r="L53" s="202"/>
      <c r="M53" s="201"/>
      <c r="N53" s="202"/>
      <c r="O53" s="202"/>
      <c r="P53" s="202"/>
      <c r="Q53" s="202"/>
      <c r="R53" s="201"/>
      <c r="S53" s="202"/>
      <c r="T53" s="202"/>
      <c r="U53" s="202"/>
      <c r="V53" s="202"/>
      <c r="W53" s="201"/>
      <c r="X53" s="202"/>
      <c r="Y53" s="202"/>
      <c r="Z53" s="202"/>
      <c r="AA53" s="202"/>
      <c r="AB53" s="309"/>
      <c r="AC53" s="310"/>
      <c r="AD53" s="278"/>
      <c r="AE53" s="274"/>
    </row>
    <row r="54" spans="1:31" ht="15.75">
      <c r="A54" s="283">
        <v>2</v>
      </c>
      <c r="B54" s="66" t="s">
        <v>488</v>
      </c>
      <c r="C54" s="285" t="s">
        <v>369</v>
      </c>
      <c r="D54" s="307"/>
      <c r="E54" s="307"/>
      <c r="F54" s="307"/>
      <c r="G54" s="287"/>
      <c r="H54" s="292"/>
      <c r="I54" s="293"/>
      <c r="J54" s="293"/>
      <c r="K54" s="293"/>
      <c r="L54" s="293"/>
      <c r="M54" s="288" t="s">
        <v>375</v>
      </c>
      <c r="N54" s="286"/>
      <c r="O54" s="286"/>
      <c r="P54" s="286"/>
      <c r="Q54" s="287"/>
      <c r="R54" s="288" t="s">
        <v>367</v>
      </c>
      <c r="S54" s="286"/>
      <c r="T54" s="286"/>
      <c r="U54" s="286"/>
      <c r="V54" s="287"/>
      <c r="W54" s="288" t="s">
        <v>485</v>
      </c>
      <c r="X54" s="307"/>
      <c r="Y54" s="307"/>
      <c r="Z54" s="307"/>
      <c r="AA54" s="308"/>
      <c r="AB54" s="294" t="s">
        <v>437</v>
      </c>
      <c r="AC54" s="295"/>
      <c r="AD54" s="298" t="s">
        <v>430</v>
      </c>
      <c r="AE54" s="281">
        <v>2</v>
      </c>
    </row>
    <row r="55" spans="1:31" ht="15">
      <c r="A55" s="311"/>
      <c r="B55" s="67" t="s">
        <v>470</v>
      </c>
      <c r="C55" s="203"/>
      <c r="D55" s="202"/>
      <c r="E55" s="202"/>
      <c r="F55" s="202"/>
      <c r="G55" s="202"/>
      <c r="H55" s="299"/>
      <c r="I55" s="300"/>
      <c r="J55" s="300"/>
      <c r="K55" s="300"/>
      <c r="L55" s="300"/>
      <c r="M55" s="201"/>
      <c r="N55" s="202"/>
      <c r="O55" s="202"/>
      <c r="P55" s="202"/>
      <c r="Q55" s="202"/>
      <c r="R55" s="201"/>
      <c r="S55" s="202"/>
      <c r="T55" s="202"/>
      <c r="U55" s="202"/>
      <c r="V55" s="202"/>
      <c r="W55" s="201"/>
      <c r="X55" s="202"/>
      <c r="Y55" s="202"/>
      <c r="Z55" s="202"/>
      <c r="AA55" s="202"/>
      <c r="AB55" s="309"/>
      <c r="AC55" s="310"/>
      <c r="AD55" s="298"/>
      <c r="AE55" s="280"/>
    </row>
    <row r="56" spans="1:31" ht="15.75">
      <c r="A56" s="283">
        <v>3</v>
      </c>
      <c r="B56" s="66" t="s">
        <v>487</v>
      </c>
      <c r="C56" s="285" t="s">
        <v>369</v>
      </c>
      <c r="D56" s="286"/>
      <c r="E56" s="286"/>
      <c r="F56" s="286"/>
      <c r="G56" s="287"/>
      <c r="H56" s="288" t="s">
        <v>373</v>
      </c>
      <c r="I56" s="307"/>
      <c r="J56" s="307"/>
      <c r="K56" s="307"/>
      <c r="L56" s="287"/>
      <c r="M56" s="292"/>
      <c r="N56" s="293"/>
      <c r="O56" s="293"/>
      <c r="P56" s="293"/>
      <c r="Q56" s="293"/>
      <c r="R56" s="288" t="s">
        <v>367</v>
      </c>
      <c r="S56" s="286"/>
      <c r="T56" s="286"/>
      <c r="U56" s="286"/>
      <c r="V56" s="287"/>
      <c r="W56" s="288" t="s">
        <v>485</v>
      </c>
      <c r="X56" s="307"/>
      <c r="Y56" s="307"/>
      <c r="Z56" s="307"/>
      <c r="AA56" s="308"/>
      <c r="AB56" s="294" t="s">
        <v>491</v>
      </c>
      <c r="AC56" s="295"/>
      <c r="AD56" s="298" t="s">
        <v>432</v>
      </c>
      <c r="AE56" s="274">
        <v>3</v>
      </c>
    </row>
    <row r="57" spans="1:31" ht="15">
      <c r="A57" s="311"/>
      <c r="B57" s="67" t="s">
        <v>474</v>
      </c>
      <c r="C57" s="203"/>
      <c r="D57" s="202"/>
      <c r="E57" s="202"/>
      <c r="F57" s="202"/>
      <c r="G57" s="202"/>
      <c r="H57" s="201"/>
      <c r="I57" s="202"/>
      <c r="J57" s="202"/>
      <c r="K57" s="202"/>
      <c r="L57" s="202"/>
      <c r="M57" s="299"/>
      <c r="N57" s="300"/>
      <c r="O57" s="300"/>
      <c r="P57" s="300"/>
      <c r="Q57" s="300"/>
      <c r="R57" s="201"/>
      <c r="S57" s="202"/>
      <c r="T57" s="202"/>
      <c r="U57" s="202"/>
      <c r="V57" s="202"/>
      <c r="W57" s="201"/>
      <c r="X57" s="202"/>
      <c r="Y57" s="202"/>
      <c r="Z57" s="202"/>
      <c r="AA57" s="202"/>
      <c r="AB57" s="309"/>
      <c r="AC57" s="310"/>
      <c r="AD57" s="298"/>
      <c r="AE57" s="280"/>
    </row>
    <row r="58" spans="1:31" ht="15.75">
      <c r="A58" s="283">
        <v>4</v>
      </c>
      <c r="B58" s="66" t="s">
        <v>484</v>
      </c>
      <c r="C58" s="285" t="s">
        <v>369</v>
      </c>
      <c r="D58" s="286"/>
      <c r="E58" s="286"/>
      <c r="F58" s="286"/>
      <c r="G58" s="287"/>
      <c r="H58" s="288" t="s">
        <v>369</v>
      </c>
      <c r="I58" s="286"/>
      <c r="J58" s="286"/>
      <c r="K58" s="286"/>
      <c r="L58" s="287"/>
      <c r="M58" s="288" t="s">
        <v>374</v>
      </c>
      <c r="N58" s="307"/>
      <c r="O58" s="307"/>
      <c r="P58" s="307"/>
      <c r="Q58" s="287"/>
      <c r="R58" s="292"/>
      <c r="S58" s="293"/>
      <c r="T58" s="293"/>
      <c r="U58" s="293"/>
      <c r="V58" s="293"/>
      <c r="W58" s="288" t="s">
        <v>485</v>
      </c>
      <c r="X58" s="307"/>
      <c r="Y58" s="307"/>
      <c r="Z58" s="307"/>
      <c r="AA58" s="308"/>
      <c r="AB58" s="294" t="s">
        <v>434</v>
      </c>
      <c r="AC58" s="295"/>
      <c r="AD58" s="298" t="s">
        <v>435</v>
      </c>
      <c r="AE58" s="274">
        <v>4</v>
      </c>
    </row>
    <row r="59" spans="1:31" ht="15">
      <c r="A59" s="311"/>
      <c r="B59" s="67" t="s">
        <v>464</v>
      </c>
      <c r="C59" s="203"/>
      <c r="D59" s="202"/>
      <c r="E59" s="202"/>
      <c r="F59" s="202"/>
      <c r="G59" s="202"/>
      <c r="H59" s="201"/>
      <c r="I59" s="202"/>
      <c r="J59" s="202"/>
      <c r="K59" s="202"/>
      <c r="L59" s="202"/>
      <c r="M59" s="201"/>
      <c r="N59" s="202"/>
      <c r="O59" s="202"/>
      <c r="P59" s="202"/>
      <c r="Q59" s="202"/>
      <c r="R59" s="299"/>
      <c r="S59" s="300"/>
      <c r="T59" s="300"/>
      <c r="U59" s="300"/>
      <c r="V59" s="300"/>
      <c r="W59" s="204"/>
      <c r="X59" s="205"/>
      <c r="Y59" s="205"/>
      <c r="Z59" s="205"/>
      <c r="AA59" s="205"/>
      <c r="AB59" s="309"/>
      <c r="AC59" s="310"/>
      <c r="AD59" s="298"/>
      <c r="AE59" s="280"/>
    </row>
    <row r="60" spans="1:31" ht="15.75">
      <c r="A60" s="283">
        <v>5</v>
      </c>
      <c r="B60" s="13" t="s">
        <v>485</v>
      </c>
      <c r="C60" s="285" t="s">
        <v>485</v>
      </c>
      <c r="D60" s="286"/>
      <c r="E60" s="286"/>
      <c r="F60" s="286"/>
      <c r="G60" s="287"/>
      <c r="H60" s="288" t="s">
        <v>485</v>
      </c>
      <c r="I60" s="286"/>
      <c r="J60" s="286"/>
      <c r="K60" s="286"/>
      <c r="L60" s="287"/>
      <c r="M60" s="288" t="s">
        <v>485</v>
      </c>
      <c r="N60" s="286"/>
      <c r="O60" s="286"/>
      <c r="P60" s="286"/>
      <c r="Q60" s="287"/>
      <c r="R60" s="289" t="s">
        <v>485</v>
      </c>
      <c r="S60" s="290"/>
      <c r="T60" s="290"/>
      <c r="U60" s="290"/>
      <c r="V60" s="291"/>
      <c r="W60" s="292"/>
      <c r="X60" s="293"/>
      <c r="Y60" s="293"/>
      <c r="Z60" s="293"/>
      <c r="AA60" s="293"/>
      <c r="AB60" s="294" t="s">
        <v>485</v>
      </c>
      <c r="AC60" s="295"/>
      <c r="AD60" s="278" t="s">
        <v>485</v>
      </c>
      <c r="AE60" s="274" t="s">
        <v>485</v>
      </c>
    </row>
    <row r="61" spans="1:31" ht="15.75" thickBot="1">
      <c r="A61" s="284"/>
      <c r="B61" s="16" t="s">
        <v>485</v>
      </c>
      <c r="C61" s="206"/>
      <c r="D61" s="207"/>
      <c r="E61" s="207"/>
      <c r="F61" s="207"/>
      <c r="G61" s="207"/>
      <c r="H61" s="208"/>
      <c r="I61" s="207"/>
      <c r="J61" s="207"/>
      <c r="K61" s="207"/>
      <c r="L61" s="207"/>
      <c r="M61" s="208"/>
      <c r="N61" s="207"/>
      <c r="O61" s="207"/>
      <c r="P61" s="207"/>
      <c r="Q61" s="207"/>
      <c r="R61" s="209"/>
      <c r="S61" s="210"/>
      <c r="T61" s="210"/>
      <c r="U61" s="210"/>
      <c r="V61" s="210"/>
      <c r="W61" s="276"/>
      <c r="X61" s="277"/>
      <c r="Y61" s="277"/>
      <c r="Z61" s="277"/>
      <c r="AA61" s="277"/>
      <c r="AB61" s="296"/>
      <c r="AC61" s="297"/>
      <c r="AD61" s="279"/>
      <c r="AE61" s="275"/>
    </row>
    <row r="62" spans="1:31" ht="23.25">
      <c r="A62" s="190"/>
      <c r="B62" s="191"/>
      <c r="C62" s="192"/>
      <c r="D62" s="192"/>
      <c r="E62" s="192"/>
      <c r="F62" s="192"/>
      <c r="G62" s="192"/>
      <c r="H62" s="192"/>
      <c r="I62" s="192"/>
      <c r="J62" s="192"/>
      <c r="K62" s="192"/>
      <c r="L62" s="192"/>
      <c r="M62" s="192"/>
      <c r="N62" s="192"/>
      <c r="O62" s="192"/>
      <c r="P62" s="192"/>
      <c r="Q62" s="192"/>
      <c r="R62" s="193"/>
      <c r="S62" s="193"/>
      <c r="T62" s="193"/>
      <c r="U62" s="193"/>
      <c r="V62" s="193"/>
      <c r="W62" s="194"/>
      <c r="X62" s="194"/>
      <c r="Y62" s="194"/>
      <c r="Z62" s="194"/>
      <c r="AA62" s="194"/>
      <c r="AB62" s="195"/>
      <c r="AC62" s="58"/>
      <c r="AD62" s="73"/>
      <c r="AE62" s="60"/>
    </row>
    <row r="63" spans="1:31" ht="23.25">
      <c r="A63" s="190"/>
      <c r="B63" s="191"/>
      <c r="C63" s="192"/>
      <c r="D63" s="192"/>
      <c r="E63" s="192"/>
      <c r="F63" s="192"/>
      <c r="G63" s="192"/>
      <c r="H63" s="192"/>
      <c r="I63" s="192"/>
      <c r="J63" s="192"/>
      <c r="K63" s="192"/>
      <c r="L63" s="192"/>
      <c r="M63" s="192"/>
      <c r="N63" s="192"/>
      <c r="O63" s="192"/>
      <c r="P63" s="192"/>
      <c r="Q63" s="192"/>
      <c r="R63" s="193"/>
      <c r="S63" s="193"/>
      <c r="T63" s="193"/>
      <c r="U63" s="193"/>
      <c r="V63" s="193"/>
      <c r="W63" s="194"/>
      <c r="X63" s="194"/>
      <c r="Y63" s="194"/>
      <c r="Z63" s="194"/>
      <c r="AA63" s="194"/>
      <c r="AB63" s="195"/>
      <c r="AC63" s="58"/>
      <c r="AD63" s="73"/>
      <c r="AE63" s="60"/>
    </row>
    <row r="64" spans="1:31" ht="1.5" customHeight="1">
      <c r="A64" s="1"/>
      <c r="B64" s="7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2"/>
      <c r="Z64" s="59"/>
      <c r="AA64" s="59"/>
      <c r="AB64" s="59"/>
      <c r="AC64" s="12"/>
      <c r="AD64" s="12"/>
      <c r="AE64" s="59"/>
    </row>
    <row r="65" spans="1:31" ht="13.5" customHeight="1" thickBot="1">
      <c r="A65" s="10" t="s">
        <v>10</v>
      </c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2"/>
      <c r="AD65" s="12"/>
      <c r="AE65" s="12"/>
    </row>
    <row r="66" spans="1:31" ht="16.5" thickBot="1">
      <c r="A66" s="61" t="s">
        <v>45</v>
      </c>
      <c r="B66" s="62" t="s">
        <v>46</v>
      </c>
      <c r="C66" s="323">
        <v>1</v>
      </c>
      <c r="D66" s="303"/>
      <c r="E66" s="303"/>
      <c r="F66" s="303"/>
      <c r="G66" s="303"/>
      <c r="H66" s="302">
        <v>2</v>
      </c>
      <c r="I66" s="303"/>
      <c r="J66" s="303"/>
      <c r="K66" s="303"/>
      <c r="L66" s="303"/>
      <c r="M66" s="302">
        <v>3</v>
      </c>
      <c r="N66" s="303"/>
      <c r="O66" s="303"/>
      <c r="P66" s="303"/>
      <c r="Q66" s="303"/>
      <c r="R66" s="302">
        <v>4</v>
      </c>
      <c r="S66" s="303"/>
      <c r="T66" s="303"/>
      <c r="U66" s="303"/>
      <c r="V66" s="303"/>
      <c r="W66" s="302">
        <v>5</v>
      </c>
      <c r="X66" s="303"/>
      <c r="Y66" s="303"/>
      <c r="Z66" s="303"/>
      <c r="AA66" s="304"/>
      <c r="AB66" s="305" t="s">
        <v>47</v>
      </c>
      <c r="AC66" s="306"/>
      <c r="AD66" s="63" t="s">
        <v>48</v>
      </c>
      <c r="AE66" s="64" t="s">
        <v>49</v>
      </c>
    </row>
    <row r="67" spans="1:31" ht="16.5" thickTop="1">
      <c r="A67" s="283">
        <v>1</v>
      </c>
      <c r="B67" s="13" t="s">
        <v>487</v>
      </c>
      <c r="C67" s="314"/>
      <c r="D67" s="315"/>
      <c r="E67" s="315"/>
      <c r="F67" s="315"/>
      <c r="G67" s="316"/>
      <c r="H67" s="317" t="s">
        <v>367</v>
      </c>
      <c r="I67" s="318"/>
      <c r="J67" s="318"/>
      <c r="K67" s="318"/>
      <c r="L67" s="318"/>
      <c r="M67" s="317" t="s">
        <v>367</v>
      </c>
      <c r="N67" s="318"/>
      <c r="O67" s="318"/>
      <c r="P67" s="318"/>
      <c r="Q67" s="319"/>
      <c r="R67" s="317" t="s">
        <v>367</v>
      </c>
      <c r="S67" s="318"/>
      <c r="T67" s="318"/>
      <c r="U67" s="318"/>
      <c r="V67" s="319"/>
      <c r="W67" s="317" t="s">
        <v>485</v>
      </c>
      <c r="X67" s="318"/>
      <c r="Y67" s="318"/>
      <c r="Z67" s="318"/>
      <c r="AA67" s="320"/>
      <c r="AB67" s="321" t="s">
        <v>377</v>
      </c>
      <c r="AC67" s="322"/>
      <c r="AD67" s="301" t="s">
        <v>433</v>
      </c>
      <c r="AE67" s="282">
        <v>1</v>
      </c>
    </row>
    <row r="68" spans="1:31" ht="15">
      <c r="A68" s="311"/>
      <c r="B68" s="65" t="s">
        <v>476</v>
      </c>
      <c r="C68" s="312"/>
      <c r="D68" s="300"/>
      <c r="E68" s="300"/>
      <c r="F68" s="300"/>
      <c r="G68" s="313"/>
      <c r="H68" s="201"/>
      <c r="I68" s="202"/>
      <c r="J68" s="202"/>
      <c r="K68" s="202"/>
      <c r="L68" s="202"/>
      <c r="M68" s="201"/>
      <c r="N68" s="202"/>
      <c r="O68" s="202"/>
      <c r="P68" s="202"/>
      <c r="Q68" s="202"/>
      <c r="R68" s="201"/>
      <c r="S68" s="202"/>
      <c r="T68" s="202"/>
      <c r="U68" s="202"/>
      <c r="V68" s="202"/>
      <c r="W68" s="201"/>
      <c r="X68" s="202"/>
      <c r="Y68" s="202"/>
      <c r="Z68" s="202"/>
      <c r="AA68" s="202"/>
      <c r="AB68" s="309"/>
      <c r="AC68" s="310"/>
      <c r="AD68" s="278"/>
      <c r="AE68" s="274"/>
    </row>
    <row r="69" spans="1:31" ht="15.75">
      <c r="A69" s="283">
        <v>2</v>
      </c>
      <c r="B69" s="66" t="s">
        <v>483</v>
      </c>
      <c r="C69" s="285" t="s">
        <v>369</v>
      </c>
      <c r="D69" s="307"/>
      <c r="E69" s="307"/>
      <c r="F69" s="307"/>
      <c r="G69" s="287"/>
      <c r="H69" s="292"/>
      <c r="I69" s="293"/>
      <c r="J69" s="293"/>
      <c r="K69" s="293"/>
      <c r="L69" s="293"/>
      <c r="M69" s="288" t="s">
        <v>367</v>
      </c>
      <c r="N69" s="286"/>
      <c r="O69" s="286"/>
      <c r="P69" s="286"/>
      <c r="Q69" s="287"/>
      <c r="R69" s="288" t="s">
        <v>367</v>
      </c>
      <c r="S69" s="286"/>
      <c r="T69" s="286"/>
      <c r="U69" s="286"/>
      <c r="V69" s="287"/>
      <c r="W69" s="288" t="s">
        <v>485</v>
      </c>
      <c r="X69" s="307"/>
      <c r="Y69" s="307"/>
      <c r="Z69" s="307"/>
      <c r="AA69" s="308"/>
      <c r="AB69" s="294" t="s">
        <v>379</v>
      </c>
      <c r="AC69" s="295"/>
      <c r="AD69" s="298" t="s">
        <v>430</v>
      </c>
      <c r="AE69" s="281">
        <v>2</v>
      </c>
    </row>
    <row r="70" spans="1:31" ht="15">
      <c r="A70" s="311"/>
      <c r="B70" s="67" t="s">
        <v>361</v>
      </c>
      <c r="C70" s="203"/>
      <c r="D70" s="202"/>
      <c r="E70" s="202"/>
      <c r="F70" s="202"/>
      <c r="G70" s="202"/>
      <c r="H70" s="299"/>
      <c r="I70" s="300"/>
      <c r="J70" s="300"/>
      <c r="K70" s="300"/>
      <c r="L70" s="300"/>
      <c r="M70" s="201"/>
      <c r="N70" s="202"/>
      <c r="O70" s="202"/>
      <c r="P70" s="202"/>
      <c r="Q70" s="202"/>
      <c r="R70" s="201"/>
      <c r="S70" s="202"/>
      <c r="T70" s="202"/>
      <c r="U70" s="202"/>
      <c r="V70" s="202"/>
      <c r="W70" s="201"/>
      <c r="X70" s="202"/>
      <c r="Y70" s="202"/>
      <c r="Z70" s="202"/>
      <c r="AA70" s="202"/>
      <c r="AB70" s="309"/>
      <c r="AC70" s="310"/>
      <c r="AD70" s="298"/>
      <c r="AE70" s="280"/>
    </row>
    <row r="71" spans="1:31" ht="15.75">
      <c r="A71" s="283">
        <v>3</v>
      </c>
      <c r="B71" s="66" t="s">
        <v>492</v>
      </c>
      <c r="C71" s="285" t="s">
        <v>369</v>
      </c>
      <c r="D71" s="286"/>
      <c r="E71" s="286"/>
      <c r="F71" s="286"/>
      <c r="G71" s="287"/>
      <c r="H71" s="288" t="s">
        <v>369</v>
      </c>
      <c r="I71" s="307"/>
      <c r="J71" s="307"/>
      <c r="K71" s="307"/>
      <c r="L71" s="287"/>
      <c r="M71" s="292"/>
      <c r="N71" s="293"/>
      <c r="O71" s="293"/>
      <c r="P71" s="293"/>
      <c r="Q71" s="293"/>
      <c r="R71" s="288" t="s">
        <v>367</v>
      </c>
      <c r="S71" s="286"/>
      <c r="T71" s="286"/>
      <c r="U71" s="286"/>
      <c r="V71" s="287"/>
      <c r="W71" s="288" t="s">
        <v>485</v>
      </c>
      <c r="X71" s="307"/>
      <c r="Y71" s="307"/>
      <c r="Z71" s="307"/>
      <c r="AA71" s="308"/>
      <c r="AB71" s="294" t="s">
        <v>438</v>
      </c>
      <c r="AC71" s="295"/>
      <c r="AD71" s="298" t="s">
        <v>432</v>
      </c>
      <c r="AE71" s="274">
        <v>3</v>
      </c>
    </row>
    <row r="72" spans="1:31" ht="15">
      <c r="A72" s="311"/>
      <c r="B72" s="67" t="s">
        <v>456</v>
      </c>
      <c r="C72" s="203"/>
      <c r="D72" s="202"/>
      <c r="E72" s="202"/>
      <c r="F72" s="202"/>
      <c r="G72" s="202"/>
      <c r="H72" s="201"/>
      <c r="I72" s="202"/>
      <c r="J72" s="202"/>
      <c r="K72" s="202"/>
      <c r="L72" s="202"/>
      <c r="M72" s="299"/>
      <c r="N72" s="300"/>
      <c r="O72" s="300"/>
      <c r="P72" s="300"/>
      <c r="Q72" s="300"/>
      <c r="R72" s="201"/>
      <c r="S72" s="202"/>
      <c r="T72" s="202"/>
      <c r="U72" s="202"/>
      <c r="V72" s="202"/>
      <c r="W72" s="201"/>
      <c r="X72" s="202"/>
      <c r="Y72" s="202"/>
      <c r="Z72" s="202"/>
      <c r="AA72" s="202"/>
      <c r="AB72" s="309"/>
      <c r="AC72" s="310"/>
      <c r="AD72" s="298"/>
      <c r="AE72" s="280"/>
    </row>
    <row r="73" spans="1:31" ht="15.75">
      <c r="A73" s="283">
        <v>4</v>
      </c>
      <c r="B73" s="66" t="s">
        <v>493</v>
      </c>
      <c r="C73" s="285" t="s">
        <v>369</v>
      </c>
      <c r="D73" s="286"/>
      <c r="E73" s="286"/>
      <c r="F73" s="286"/>
      <c r="G73" s="287"/>
      <c r="H73" s="288" t="s">
        <v>369</v>
      </c>
      <c r="I73" s="286"/>
      <c r="J73" s="286"/>
      <c r="K73" s="286"/>
      <c r="L73" s="287"/>
      <c r="M73" s="288" t="s">
        <v>369</v>
      </c>
      <c r="N73" s="307"/>
      <c r="O73" s="307"/>
      <c r="P73" s="307"/>
      <c r="Q73" s="287"/>
      <c r="R73" s="292"/>
      <c r="S73" s="293"/>
      <c r="T73" s="293"/>
      <c r="U73" s="293"/>
      <c r="V73" s="293"/>
      <c r="W73" s="288" t="s">
        <v>485</v>
      </c>
      <c r="X73" s="307"/>
      <c r="Y73" s="307"/>
      <c r="Z73" s="307"/>
      <c r="AA73" s="308"/>
      <c r="AB73" s="294" t="s">
        <v>436</v>
      </c>
      <c r="AC73" s="295"/>
      <c r="AD73" s="298" t="s">
        <v>435</v>
      </c>
      <c r="AE73" s="274">
        <v>4</v>
      </c>
    </row>
    <row r="74" spans="1:31" ht="15">
      <c r="A74" s="311"/>
      <c r="B74" s="67" t="s">
        <v>364</v>
      </c>
      <c r="C74" s="203"/>
      <c r="D74" s="202"/>
      <c r="E74" s="202"/>
      <c r="F74" s="202"/>
      <c r="G74" s="202"/>
      <c r="H74" s="201"/>
      <c r="I74" s="202"/>
      <c r="J74" s="202"/>
      <c r="K74" s="202"/>
      <c r="L74" s="202"/>
      <c r="M74" s="201"/>
      <c r="N74" s="202"/>
      <c r="O74" s="202"/>
      <c r="P74" s="202"/>
      <c r="Q74" s="202"/>
      <c r="R74" s="299"/>
      <c r="S74" s="300"/>
      <c r="T74" s="300"/>
      <c r="U74" s="300"/>
      <c r="V74" s="300"/>
      <c r="W74" s="204"/>
      <c r="X74" s="205"/>
      <c r="Y74" s="205"/>
      <c r="Z74" s="205"/>
      <c r="AA74" s="205"/>
      <c r="AB74" s="309"/>
      <c r="AC74" s="310"/>
      <c r="AD74" s="298"/>
      <c r="AE74" s="280"/>
    </row>
    <row r="75" spans="1:31" ht="15.75">
      <c r="A75" s="283">
        <v>5</v>
      </c>
      <c r="B75" s="13" t="s">
        <v>485</v>
      </c>
      <c r="C75" s="285" t="s">
        <v>485</v>
      </c>
      <c r="D75" s="286"/>
      <c r="E75" s="286"/>
      <c r="F75" s="286"/>
      <c r="G75" s="287"/>
      <c r="H75" s="288" t="s">
        <v>485</v>
      </c>
      <c r="I75" s="286"/>
      <c r="J75" s="286"/>
      <c r="K75" s="286"/>
      <c r="L75" s="287"/>
      <c r="M75" s="288" t="s">
        <v>485</v>
      </c>
      <c r="N75" s="286"/>
      <c r="O75" s="286"/>
      <c r="P75" s="286"/>
      <c r="Q75" s="287"/>
      <c r="R75" s="289" t="s">
        <v>485</v>
      </c>
      <c r="S75" s="290"/>
      <c r="T75" s="290"/>
      <c r="U75" s="290"/>
      <c r="V75" s="291"/>
      <c r="W75" s="292"/>
      <c r="X75" s="293"/>
      <c r="Y75" s="293"/>
      <c r="Z75" s="293"/>
      <c r="AA75" s="293"/>
      <c r="AB75" s="294" t="s">
        <v>485</v>
      </c>
      <c r="AC75" s="295"/>
      <c r="AD75" s="278" t="s">
        <v>485</v>
      </c>
      <c r="AE75" s="274" t="s">
        <v>485</v>
      </c>
    </row>
    <row r="76" spans="1:31" ht="15.75" thickBot="1">
      <c r="A76" s="284"/>
      <c r="B76" s="16" t="s">
        <v>485</v>
      </c>
      <c r="C76" s="206"/>
      <c r="D76" s="207"/>
      <c r="E76" s="207"/>
      <c r="F76" s="207"/>
      <c r="G76" s="207"/>
      <c r="H76" s="208"/>
      <c r="I76" s="207"/>
      <c r="J76" s="207"/>
      <c r="K76" s="207"/>
      <c r="L76" s="207"/>
      <c r="M76" s="208"/>
      <c r="N76" s="207"/>
      <c r="O76" s="207"/>
      <c r="P76" s="207"/>
      <c r="Q76" s="207"/>
      <c r="R76" s="209"/>
      <c r="S76" s="210"/>
      <c r="T76" s="210"/>
      <c r="U76" s="210"/>
      <c r="V76" s="210"/>
      <c r="W76" s="276"/>
      <c r="X76" s="277"/>
      <c r="Y76" s="277"/>
      <c r="Z76" s="277"/>
      <c r="AA76" s="277"/>
      <c r="AB76" s="296"/>
      <c r="AC76" s="297"/>
      <c r="AD76" s="279"/>
      <c r="AE76" s="275"/>
    </row>
    <row r="77" spans="1:31" ht="32.25" customHeight="1">
      <c r="A77" s="214"/>
      <c r="B77" s="211"/>
      <c r="C77" s="212"/>
      <c r="D77" s="212"/>
      <c r="E77" s="212"/>
      <c r="F77" s="212"/>
      <c r="G77" s="212"/>
      <c r="H77" s="212"/>
      <c r="I77" s="212"/>
      <c r="J77" s="212"/>
      <c r="K77" s="212"/>
      <c r="L77" s="212"/>
      <c r="M77" s="212"/>
      <c r="N77" s="212"/>
      <c r="O77" s="212"/>
      <c r="P77" s="212"/>
      <c r="Q77" s="212"/>
      <c r="R77" s="213"/>
      <c r="S77" s="213"/>
      <c r="T77" s="213"/>
      <c r="U77" s="213"/>
      <c r="V77" s="213"/>
      <c r="W77" s="215"/>
      <c r="X77" s="215"/>
      <c r="Y77" s="215"/>
      <c r="Z77" s="215"/>
      <c r="AA77" s="215"/>
      <c r="AB77" s="58"/>
      <c r="AC77" s="58"/>
      <c r="AD77" s="73"/>
      <c r="AE77" s="60"/>
    </row>
    <row r="78" spans="1:31" ht="13.5" customHeight="1" thickBot="1">
      <c r="A78" s="10" t="s">
        <v>11</v>
      </c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2"/>
      <c r="AD78" s="12"/>
      <c r="AE78" s="12"/>
    </row>
    <row r="79" spans="1:31" ht="16.5" thickBot="1">
      <c r="A79" s="61" t="s">
        <v>45</v>
      </c>
      <c r="B79" s="62" t="s">
        <v>46</v>
      </c>
      <c r="C79" s="323">
        <v>1</v>
      </c>
      <c r="D79" s="303"/>
      <c r="E79" s="303"/>
      <c r="F79" s="303"/>
      <c r="G79" s="303"/>
      <c r="H79" s="302">
        <v>2</v>
      </c>
      <c r="I79" s="303"/>
      <c r="J79" s="303"/>
      <c r="K79" s="303"/>
      <c r="L79" s="303"/>
      <c r="M79" s="302">
        <v>3</v>
      </c>
      <c r="N79" s="303"/>
      <c r="O79" s="303"/>
      <c r="P79" s="303"/>
      <c r="Q79" s="303"/>
      <c r="R79" s="302">
        <v>4</v>
      </c>
      <c r="S79" s="303"/>
      <c r="T79" s="303"/>
      <c r="U79" s="303"/>
      <c r="V79" s="303"/>
      <c r="W79" s="302">
        <v>5</v>
      </c>
      <c r="X79" s="303"/>
      <c r="Y79" s="303"/>
      <c r="Z79" s="303"/>
      <c r="AA79" s="304"/>
      <c r="AB79" s="305" t="s">
        <v>47</v>
      </c>
      <c r="AC79" s="306"/>
      <c r="AD79" s="63" t="s">
        <v>48</v>
      </c>
      <c r="AE79" s="64" t="s">
        <v>49</v>
      </c>
    </row>
    <row r="80" spans="1:31" ht="16.5" thickTop="1">
      <c r="A80" s="283">
        <v>1</v>
      </c>
      <c r="B80" s="13" t="s">
        <v>489</v>
      </c>
      <c r="C80" s="314"/>
      <c r="D80" s="315"/>
      <c r="E80" s="315"/>
      <c r="F80" s="315"/>
      <c r="G80" s="316"/>
      <c r="H80" s="317" t="s">
        <v>367</v>
      </c>
      <c r="I80" s="318"/>
      <c r="J80" s="318"/>
      <c r="K80" s="318"/>
      <c r="L80" s="318"/>
      <c r="M80" s="317" t="s">
        <v>376</v>
      </c>
      <c r="N80" s="318"/>
      <c r="O80" s="318"/>
      <c r="P80" s="318"/>
      <c r="Q80" s="319"/>
      <c r="R80" s="317" t="s">
        <v>367</v>
      </c>
      <c r="S80" s="318"/>
      <c r="T80" s="318"/>
      <c r="U80" s="318"/>
      <c r="V80" s="319"/>
      <c r="W80" s="317"/>
      <c r="X80" s="318"/>
      <c r="Y80" s="318"/>
      <c r="Z80" s="318"/>
      <c r="AA80" s="320"/>
      <c r="AB80" s="321" t="s">
        <v>494</v>
      </c>
      <c r="AC80" s="322"/>
      <c r="AD80" s="301" t="s">
        <v>433</v>
      </c>
      <c r="AE80" s="282">
        <v>1</v>
      </c>
    </row>
    <row r="81" spans="1:31" ht="15">
      <c r="A81" s="311"/>
      <c r="B81" s="65" t="s">
        <v>459</v>
      </c>
      <c r="C81" s="312"/>
      <c r="D81" s="300"/>
      <c r="E81" s="300"/>
      <c r="F81" s="300"/>
      <c r="G81" s="313"/>
      <c r="H81" s="201"/>
      <c r="I81" s="202"/>
      <c r="J81" s="202"/>
      <c r="K81" s="202"/>
      <c r="L81" s="202"/>
      <c r="M81" s="201"/>
      <c r="N81" s="202"/>
      <c r="O81" s="202"/>
      <c r="P81" s="202"/>
      <c r="Q81" s="202"/>
      <c r="R81" s="201"/>
      <c r="S81" s="202"/>
      <c r="T81" s="202"/>
      <c r="U81" s="202"/>
      <c r="V81" s="202"/>
      <c r="W81" s="201"/>
      <c r="X81" s="202"/>
      <c r="Y81" s="202"/>
      <c r="Z81" s="202"/>
      <c r="AA81" s="202"/>
      <c r="AB81" s="309"/>
      <c r="AC81" s="310"/>
      <c r="AD81" s="278"/>
      <c r="AE81" s="274"/>
    </row>
    <row r="82" spans="1:31" ht="15.75">
      <c r="A82" s="283">
        <v>2</v>
      </c>
      <c r="B82" s="66" t="s">
        <v>480</v>
      </c>
      <c r="C82" s="285" t="s">
        <v>369</v>
      </c>
      <c r="D82" s="307"/>
      <c r="E82" s="307"/>
      <c r="F82" s="307"/>
      <c r="G82" s="287"/>
      <c r="H82" s="292"/>
      <c r="I82" s="293"/>
      <c r="J82" s="293"/>
      <c r="K82" s="293"/>
      <c r="L82" s="293"/>
      <c r="M82" s="288" t="s">
        <v>369</v>
      </c>
      <c r="N82" s="286"/>
      <c r="O82" s="286"/>
      <c r="P82" s="286"/>
      <c r="Q82" s="287"/>
      <c r="R82" s="288" t="s">
        <v>369</v>
      </c>
      <c r="S82" s="286"/>
      <c r="T82" s="286"/>
      <c r="U82" s="286"/>
      <c r="V82" s="287"/>
      <c r="W82" s="288"/>
      <c r="X82" s="307"/>
      <c r="Y82" s="307"/>
      <c r="Z82" s="307"/>
      <c r="AA82" s="308"/>
      <c r="AB82" s="294" t="s">
        <v>436</v>
      </c>
      <c r="AC82" s="295"/>
      <c r="AD82" s="298" t="s">
        <v>435</v>
      </c>
      <c r="AE82" s="281">
        <v>4</v>
      </c>
    </row>
    <row r="83" spans="1:31" ht="15">
      <c r="A83" s="311"/>
      <c r="B83" s="67" t="s">
        <v>447</v>
      </c>
      <c r="C83" s="203"/>
      <c r="D83" s="202"/>
      <c r="E83" s="202"/>
      <c r="F83" s="202"/>
      <c r="G83" s="202"/>
      <c r="H83" s="299"/>
      <c r="I83" s="300"/>
      <c r="J83" s="300"/>
      <c r="K83" s="300"/>
      <c r="L83" s="300"/>
      <c r="M83" s="201"/>
      <c r="N83" s="202"/>
      <c r="O83" s="202"/>
      <c r="P83" s="202"/>
      <c r="Q83" s="202"/>
      <c r="R83" s="201"/>
      <c r="S83" s="202"/>
      <c r="T83" s="202"/>
      <c r="U83" s="202"/>
      <c r="V83" s="202"/>
      <c r="W83" s="201"/>
      <c r="X83" s="202"/>
      <c r="Y83" s="202"/>
      <c r="Z83" s="202"/>
      <c r="AA83" s="202"/>
      <c r="AB83" s="309"/>
      <c r="AC83" s="310"/>
      <c r="AD83" s="298"/>
      <c r="AE83" s="280"/>
    </row>
    <row r="84" spans="1:31" ht="15.75">
      <c r="A84" s="283">
        <v>3</v>
      </c>
      <c r="B84" s="66" t="s">
        <v>492</v>
      </c>
      <c r="C84" s="285" t="s">
        <v>374</v>
      </c>
      <c r="D84" s="286"/>
      <c r="E84" s="286"/>
      <c r="F84" s="286"/>
      <c r="G84" s="287"/>
      <c r="H84" s="288" t="s">
        <v>367</v>
      </c>
      <c r="I84" s="307"/>
      <c r="J84" s="307"/>
      <c r="K84" s="307"/>
      <c r="L84" s="287"/>
      <c r="M84" s="292"/>
      <c r="N84" s="293"/>
      <c r="O84" s="293"/>
      <c r="P84" s="293"/>
      <c r="Q84" s="293"/>
      <c r="R84" s="288" t="s">
        <v>367</v>
      </c>
      <c r="S84" s="286"/>
      <c r="T84" s="286"/>
      <c r="U84" s="286"/>
      <c r="V84" s="287"/>
      <c r="W84" s="288"/>
      <c r="X84" s="307"/>
      <c r="Y84" s="307"/>
      <c r="Z84" s="307"/>
      <c r="AA84" s="308"/>
      <c r="AB84" s="294" t="s">
        <v>495</v>
      </c>
      <c r="AC84" s="295"/>
      <c r="AD84" s="298" t="s">
        <v>430</v>
      </c>
      <c r="AE84" s="274">
        <v>2</v>
      </c>
    </row>
    <row r="85" spans="1:31" ht="15">
      <c r="A85" s="311"/>
      <c r="B85" s="67" t="s">
        <v>457</v>
      </c>
      <c r="C85" s="203"/>
      <c r="D85" s="202"/>
      <c r="E85" s="202"/>
      <c r="F85" s="202"/>
      <c r="G85" s="202"/>
      <c r="H85" s="201"/>
      <c r="I85" s="202"/>
      <c r="J85" s="202"/>
      <c r="K85" s="202"/>
      <c r="L85" s="202"/>
      <c r="M85" s="299"/>
      <c r="N85" s="300"/>
      <c r="O85" s="300"/>
      <c r="P85" s="300"/>
      <c r="Q85" s="300"/>
      <c r="R85" s="201"/>
      <c r="S85" s="202"/>
      <c r="T85" s="202"/>
      <c r="U85" s="202"/>
      <c r="V85" s="202"/>
      <c r="W85" s="201"/>
      <c r="X85" s="202"/>
      <c r="Y85" s="202"/>
      <c r="Z85" s="202"/>
      <c r="AA85" s="202"/>
      <c r="AB85" s="309"/>
      <c r="AC85" s="310"/>
      <c r="AD85" s="298"/>
      <c r="AE85" s="280"/>
    </row>
    <row r="86" spans="1:31" ht="15.75">
      <c r="A86" s="283">
        <v>4</v>
      </c>
      <c r="B86" s="66" t="s">
        <v>484</v>
      </c>
      <c r="C86" s="285" t="s">
        <v>369</v>
      </c>
      <c r="D86" s="286"/>
      <c r="E86" s="286"/>
      <c r="F86" s="286"/>
      <c r="G86" s="287"/>
      <c r="H86" s="288" t="s">
        <v>367</v>
      </c>
      <c r="I86" s="286"/>
      <c r="J86" s="286"/>
      <c r="K86" s="286"/>
      <c r="L86" s="287"/>
      <c r="M86" s="288" t="s">
        <v>369</v>
      </c>
      <c r="N86" s="307"/>
      <c r="O86" s="307"/>
      <c r="P86" s="307"/>
      <c r="Q86" s="287"/>
      <c r="R86" s="292"/>
      <c r="S86" s="293"/>
      <c r="T86" s="293"/>
      <c r="U86" s="293"/>
      <c r="V86" s="293"/>
      <c r="W86" s="288"/>
      <c r="X86" s="307"/>
      <c r="Y86" s="307"/>
      <c r="Z86" s="307"/>
      <c r="AA86" s="308"/>
      <c r="AB86" s="294" t="s">
        <v>438</v>
      </c>
      <c r="AC86" s="295"/>
      <c r="AD86" s="298" t="s">
        <v>432</v>
      </c>
      <c r="AE86" s="274">
        <v>3</v>
      </c>
    </row>
    <row r="87" spans="1:31" ht="15">
      <c r="A87" s="311"/>
      <c r="B87" s="67" t="s">
        <v>358</v>
      </c>
      <c r="C87" s="203"/>
      <c r="D87" s="202"/>
      <c r="E87" s="202"/>
      <c r="F87" s="202"/>
      <c r="G87" s="202"/>
      <c r="H87" s="201"/>
      <c r="I87" s="202"/>
      <c r="J87" s="202"/>
      <c r="K87" s="202"/>
      <c r="L87" s="202"/>
      <c r="M87" s="201"/>
      <c r="N87" s="202"/>
      <c r="O87" s="202"/>
      <c r="P87" s="202"/>
      <c r="Q87" s="202"/>
      <c r="R87" s="299"/>
      <c r="S87" s="300"/>
      <c r="T87" s="300"/>
      <c r="U87" s="300"/>
      <c r="V87" s="300"/>
      <c r="W87" s="204"/>
      <c r="X87" s="205"/>
      <c r="Y87" s="205"/>
      <c r="Z87" s="205"/>
      <c r="AA87" s="205"/>
      <c r="AB87" s="309"/>
      <c r="AC87" s="310"/>
      <c r="AD87" s="298"/>
      <c r="AE87" s="280"/>
    </row>
    <row r="88" spans="1:31" ht="15.75">
      <c r="A88" s="283">
        <v>5</v>
      </c>
      <c r="B88" s="13" t="s">
        <v>28</v>
      </c>
      <c r="C88" s="285"/>
      <c r="D88" s="286"/>
      <c r="E88" s="286"/>
      <c r="F88" s="286"/>
      <c r="G88" s="287"/>
      <c r="H88" s="288"/>
      <c r="I88" s="286"/>
      <c r="J88" s="286"/>
      <c r="K88" s="286"/>
      <c r="L88" s="287"/>
      <c r="M88" s="288"/>
      <c r="N88" s="286"/>
      <c r="O88" s="286"/>
      <c r="P88" s="286"/>
      <c r="Q88" s="287"/>
      <c r="R88" s="289"/>
      <c r="S88" s="290"/>
      <c r="T88" s="290"/>
      <c r="U88" s="290"/>
      <c r="V88" s="291"/>
      <c r="W88" s="292"/>
      <c r="X88" s="293"/>
      <c r="Y88" s="293"/>
      <c r="Z88" s="293"/>
      <c r="AA88" s="293"/>
      <c r="AB88" s="294"/>
      <c r="AC88" s="295"/>
      <c r="AD88" s="278"/>
      <c r="AE88" s="274"/>
    </row>
    <row r="89" spans="1:31" ht="15.75" thickBot="1">
      <c r="A89" s="284"/>
      <c r="B89" s="16" t="s">
        <v>28</v>
      </c>
      <c r="C89" s="206"/>
      <c r="D89" s="207"/>
      <c r="E89" s="207"/>
      <c r="F89" s="207"/>
      <c r="G89" s="207"/>
      <c r="H89" s="208"/>
      <c r="I89" s="207"/>
      <c r="J89" s="207"/>
      <c r="K89" s="207"/>
      <c r="L89" s="207"/>
      <c r="M89" s="208"/>
      <c r="N89" s="207"/>
      <c r="O89" s="207"/>
      <c r="P89" s="207"/>
      <c r="Q89" s="207"/>
      <c r="R89" s="209"/>
      <c r="S89" s="210"/>
      <c r="T89" s="210"/>
      <c r="U89" s="210"/>
      <c r="V89" s="210"/>
      <c r="W89" s="276"/>
      <c r="X89" s="277"/>
      <c r="Y89" s="277"/>
      <c r="Z89" s="277"/>
      <c r="AA89" s="277"/>
      <c r="AB89" s="296"/>
      <c r="AC89" s="297"/>
      <c r="AD89" s="279"/>
      <c r="AE89" s="275"/>
    </row>
    <row r="90" spans="1:31" ht="33" customHeight="1">
      <c r="A90" s="214"/>
      <c r="B90" s="211"/>
      <c r="C90" s="216"/>
      <c r="D90" s="216"/>
      <c r="E90" s="216"/>
      <c r="F90" s="216"/>
      <c r="G90" s="216"/>
      <c r="H90" s="216"/>
      <c r="I90" s="216"/>
      <c r="J90" s="216"/>
      <c r="K90" s="216"/>
      <c r="L90" s="216"/>
      <c r="M90" s="216"/>
      <c r="N90" s="216"/>
      <c r="O90" s="216"/>
      <c r="P90" s="216"/>
      <c r="Q90" s="216"/>
      <c r="R90" s="217"/>
      <c r="S90" s="217"/>
      <c r="T90" s="217"/>
      <c r="U90" s="217"/>
      <c r="V90" s="217"/>
      <c r="W90" s="220"/>
      <c r="X90" s="220"/>
      <c r="Y90" s="220"/>
      <c r="Z90" s="220"/>
      <c r="AA90" s="220"/>
      <c r="AB90" s="218"/>
      <c r="AC90" s="218"/>
      <c r="AD90" s="219"/>
      <c r="AE90" s="60"/>
    </row>
    <row r="91" spans="1:31" ht="13.5" customHeight="1" thickBot="1">
      <c r="A91" s="10" t="s">
        <v>12</v>
      </c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2"/>
      <c r="AD91" s="12"/>
      <c r="AE91" s="12"/>
    </row>
    <row r="92" spans="1:31" ht="16.5" thickBot="1">
      <c r="A92" s="61" t="s">
        <v>45</v>
      </c>
      <c r="B92" s="62" t="s">
        <v>46</v>
      </c>
      <c r="C92" s="323">
        <v>1</v>
      </c>
      <c r="D92" s="303"/>
      <c r="E92" s="303"/>
      <c r="F92" s="303"/>
      <c r="G92" s="303"/>
      <c r="H92" s="302">
        <v>2</v>
      </c>
      <c r="I92" s="303"/>
      <c r="J92" s="303"/>
      <c r="K92" s="303"/>
      <c r="L92" s="303"/>
      <c r="M92" s="302">
        <v>3</v>
      </c>
      <c r="N92" s="303"/>
      <c r="O92" s="303"/>
      <c r="P92" s="303"/>
      <c r="Q92" s="303"/>
      <c r="R92" s="302">
        <v>4</v>
      </c>
      <c r="S92" s="303"/>
      <c r="T92" s="303"/>
      <c r="U92" s="303"/>
      <c r="V92" s="303"/>
      <c r="W92" s="302">
        <v>5</v>
      </c>
      <c r="X92" s="303"/>
      <c r="Y92" s="303"/>
      <c r="Z92" s="303"/>
      <c r="AA92" s="304"/>
      <c r="AB92" s="305" t="s">
        <v>47</v>
      </c>
      <c r="AC92" s="306"/>
      <c r="AD92" s="63" t="s">
        <v>48</v>
      </c>
      <c r="AE92" s="64" t="s">
        <v>49</v>
      </c>
    </row>
    <row r="93" spans="1:31" ht="16.5" customHeight="1" thickTop="1">
      <c r="A93" s="283">
        <v>1</v>
      </c>
      <c r="B93" s="13" t="s">
        <v>479</v>
      </c>
      <c r="C93" s="314"/>
      <c r="D93" s="315"/>
      <c r="E93" s="315"/>
      <c r="F93" s="315"/>
      <c r="G93" s="316"/>
      <c r="H93" s="317" t="s">
        <v>367</v>
      </c>
      <c r="I93" s="318"/>
      <c r="J93" s="318"/>
      <c r="K93" s="318"/>
      <c r="L93" s="318"/>
      <c r="M93" s="317" t="s">
        <v>367</v>
      </c>
      <c r="N93" s="318"/>
      <c r="O93" s="318"/>
      <c r="P93" s="318"/>
      <c r="Q93" s="319"/>
      <c r="R93" s="317" t="s">
        <v>367</v>
      </c>
      <c r="S93" s="318"/>
      <c r="T93" s="318"/>
      <c r="U93" s="318"/>
      <c r="V93" s="319"/>
      <c r="W93" s="317" t="s">
        <v>485</v>
      </c>
      <c r="X93" s="318"/>
      <c r="Y93" s="318"/>
      <c r="Z93" s="318"/>
      <c r="AA93" s="320"/>
      <c r="AB93" s="321" t="s">
        <v>377</v>
      </c>
      <c r="AC93" s="322"/>
      <c r="AD93" s="301" t="s">
        <v>433</v>
      </c>
      <c r="AE93" s="282">
        <v>1</v>
      </c>
    </row>
    <row r="94" spans="1:31" ht="15" customHeight="1">
      <c r="A94" s="311"/>
      <c r="B94" s="65" t="s">
        <v>354</v>
      </c>
      <c r="C94" s="312"/>
      <c r="D94" s="300"/>
      <c r="E94" s="300"/>
      <c r="F94" s="300"/>
      <c r="G94" s="313"/>
      <c r="H94" s="201"/>
      <c r="I94" s="202"/>
      <c r="J94" s="202"/>
      <c r="K94" s="202"/>
      <c r="L94" s="202"/>
      <c r="M94" s="201"/>
      <c r="N94" s="202"/>
      <c r="O94" s="202"/>
      <c r="P94" s="202"/>
      <c r="Q94" s="202"/>
      <c r="R94" s="201"/>
      <c r="S94" s="202"/>
      <c r="T94" s="202"/>
      <c r="U94" s="202"/>
      <c r="V94" s="202"/>
      <c r="W94" s="201"/>
      <c r="X94" s="202"/>
      <c r="Y94" s="202"/>
      <c r="Z94" s="202"/>
      <c r="AA94" s="202"/>
      <c r="AB94" s="309"/>
      <c r="AC94" s="310"/>
      <c r="AD94" s="278"/>
      <c r="AE94" s="274"/>
    </row>
    <row r="95" spans="1:31" ht="15.75" customHeight="1">
      <c r="A95" s="283">
        <v>2</v>
      </c>
      <c r="B95" s="66" t="s">
        <v>487</v>
      </c>
      <c r="C95" s="285" t="s">
        <v>369</v>
      </c>
      <c r="D95" s="307"/>
      <c r="E95" s="307"/>
      <c r="F95" s="307"/>
      <c r="G95" s="287"/>
      <c r="H95" s="292"/>
      <c r="I95" s="293"/>
      <c r="J95" s="293"/>
      <c r="K95" s="293"/>
      <c r="L95" s="293"/>
      <c r="M95" s="288" t="s">
        <v>369</v>
      </c>
      <c r="N95" s="286"/>
      <c r="O95" s="286"/>
      <c r="P95" s="286"/>
      <c r="Q95" s="287"/>
      <c r="R95" s="288" t="s">
        <v>369</v>
      </c>
      <c r="S95" s="286"/>
      <c r="T95" s="286"/>
      <c r="U95" s="286"/>
      <c r="V95" s="287"/>
      <c r="W95" s="288" t="s">
        <v>485</v>
      </c>
      <c r="X95" s="307"/>
      <c r="Y95" s="307"/>
      <c r="Z95" s="307"/>
      <c r="AA95" s="308"/>
      <c r="AB95" s="294" t="s">
        <v>436</v>
      </c>
      <c r="AC95" s="295"/>
      <c r="AD95" s="298" t="s">
        <v>435</v>
      </c>
      <c r="AE95" s="281">
        <v>4</v>
      </c>
    </row>
    <row r="96" spans="1:31" ht="15" customHeight="1">
      <c r="A96" s="311"/>
      <c r="B96" s="67" t="s">
        <v>473</v>
      </c>
      <c r="C96" s="203"/>
      <c r="D96" s="202"/>
      <c r="E96" s="202"/>
      <c r="F96" s="202"/>
      <c r="G96" s="202"/>
      <c r="H96" s="299"/>
      <c r="I96" s="300"/>
      <c r="J96" s="300"/>
      <c r="K96" s="300"/>
      <c r="L96" s="300"/>
      <c r="M96" s="201"/>
      <c r="N96" s="202"/>
      <c r="O96" s="202"/>
      <c r="P96" s="202"/>
      <c r="Q96" s="202"/>
      <c r="R96" s="201"/>
      <c r="S96" s="202"/>
      <c r="T96" s="202"/>
      <c r="U96" s="202"/>
      <c r="V96" s="202"/>
      <c r="W96" s="201"/>
      <c r="X96" s="202"/>
      <c r="Y96" s="202"/>
      <c r="Z96" s="202"/>
      <c r="AA96" s="202"/>
      <c r="AB96" s="309"/>
      <c r="AC96" s="310"/>
      <c r="AD96" s="298"/>
      <c r="AE96" s="280"/>
    </row>
    <row r="97" spans="1:31" ht="15.75" customHeight="1">
      <c r="A97" s="283">
        <v>3</v>
      </c>
      <c r="B97" s="66" t="s">
        <v>480</v>
      </c>
      <c r="C97" s="285" t="s">
        <v>369</v>
      </c>
      <c r="D97" s="286"/>
      <c r="E97" s="286"/>
      <c r="F97" s="286"/>
      <c r="G97" s="287"/>
      <c r="H97" s="288" t="s">
        <v>367</v>
      </c>
      <c r="I97" s="307"/>
      <c r="J97" s="307"/>
      <c r="K97" s="307"/>
      <c r="L97" s="287"/>
      <c r="M97" s="292"/>
      <c r="N97" s="293"/>
      <c r="O97" s="293"/>
      <c r="P97" s="293"/>
      <c r="Q97" s="293"/>
      <c r="R97" s="288" t="s">
        <v>376</v>
      </c>
      <c r="S97" s="286"/>
      <c r="T97" s="286"/>
      <c r="U97" s="286"/>
      <c r="V97" s="287"/>
      <c r="W97" s="288" t="s">
        <v>485</v>
      </c>
      <c r="X97" s="307"/>
      <c r="Y97" s="307"/>
      <c r="Z97" s="307"/>
      <c r="AA97" s="308"/>
      <c r="AB97" s="294" t="s">
        <v>378</v>
      </c>
      <c r="AC97" s="295"/>
      <c r="AD97" s="298" t="s">
        <v>430</v>
      </c>
      <c r="AE97" s="274">
        <v>2</v>
      </c>
    </row>
    <row r="98" spans="1:31" ht="15" customHeight="1">
      <c r="A98" s="311"/>
      <c r="B98" s="67" t="s">
        <v>449</v>
      </c>
      <c r="C98" s="203"/>
      <c r="D98" s="202"/>
      <c r="E98" s="202"/>
      <c r="F98" s="202"/>
      <c r="G98" s="202"/>
      <c r="H98" s="201"/>
      <c r="I98" s="202"/>
      <c r="J98" s="202"/>
      <c r="K98" s="202"/>
      <c r="L98" s="202"/>
      <c r="M98" s="299"/>
      <c r="N98" s="300"/>
      <c r="O98" s="300"/>
      <c r="P98" s="300"/>
      <c r="Q98" s="300"/>
      <c r="R98" s="201"/>
      <c r="S98" s="202"/>
      <c r="T98" s="202"/>
      <c r="U98" s="202"/>
      <c r="V98" s="202"/>
      <c r="W98" s="201"/>
      <c r="X98" s="202"/>
      <c r="Y98" s="202"/>
      <c r="Z98" s="202"/>
      <c r="AA98" s="202"/>
      <c r="AB98" s="309"/>
      <c r="AC98" s="310"/>
      <c r="AD98" s="298"/>
      <c r="AE98" s="280"/>
    </row>
    <row r="99" spans="1:31" ht="15.75" customHeight="1">
      <c r="A99" s="283">
        <v>4</v>
      </c>
      <c r="B99" s="66" t="s">
        <v>484</v>
      </c>
      <c r="C99" s="285" t="s">
        <v>369</v>
      </c>
      <c r="D99" s="286"/>
      <c r="E99" s="286"/>
      <c r="F99" s="286"/>
      <c r="G99" s="287"/>
      <c r="H99" s="288" t="s">
        <v>367</v>
      </c>
      <c r="I99" s="286"/>
      <c r="J99" s="286"/>
      <c r="K99" s="286"/>
      <c r="L99" s="287"/>
      <c r="M99" s="288" t="s">
        <v>374</v>
      </c>
      <c r="N99" s="307"/>
      <c r="O99" s="307"/>
      <c r="P99" s="307"/>
      <c r="Q99" s="287"/>
      <c r="R99" s="292"/>
      <c r="S99" s="293"/>
      <c r="T99" s="293"/>
      <c r="U99" s="293"/>
      <c r="V99" s="293"/>
      <c r="W99" s="288" t="s">
        <v>485</v>
      </c>
      <c r="X99" s="307"/>
      <c r="Y99" s="307"/>
      <c r="Z99" s="307"/>
      <c r="AA99" s="308"/>
      <c r="AB99" s="294" t="s">
        <v>482</v>
      </c>
      <c r="AC99" s="295"/>
      <c r="AD99" s="298" t="s">
        <v>432</v>
      </c>
      <c r="AE99" s="274">
        <v>3</v>
      </c>
    </row>
    <row r="100" spans="1:31" ht="15" customHeight="1">
      <c r="A100" s="311"/>
      <c r="B100" s="67" t="s">
        <v>360</v>
      </c>
      <c r="C100" s="203"/>
      <c r="D100" s="202"/>
      <c r="E100" s="202"/>
      <c r="F100" s="202"/>
      <c r="G100" s="202"/>
      <c r="H100" s="201"/>
      <c r="I100" s="202"/>
      <c r="J100" s="202"/>
      <c r="K100" s="202"/>
      <c r="L100" s="202"/>
      <c r="M100" s="201"/>
      <c r="N100" s="202"/>
      <c r="O100" s="202"/>
      <c r="P100" s="202"/>
      <c r="Q100" s="202"/>
      <c r="R100" s="299"/>
      <c r="S100" s="300"/>
      <c r="T100" s="300"/>
      <c r="U100" s="300"/>
      <c r="V100" s="300"/>
      <c r="W100" s="204"/>
      <c r="X100" s="205"/>
      <c r="Y100" s="205"/>
      <c r="Z100" s="205"/>
      <c r="AA100" s="205"/>
      <c r="AB100" s="309"/>
      <c r="AC100" s="310"/>
      <c r="AD100" s="298"/>
      <c r="AE100" s="280"/>
    </row>
    <row r="101" spans="1:31" ht="15.75">
      <c r="A101" s="283">
        <v>5</v>
      </c>
      <c r="B101" s="13" t="s">
        <v>485</v>
      </c>
      <c r="C101" s="285" t="s">
        <v>485</v>
      </c>
      <c r="D101" s="286"/>
      <c r="E101" s="286"/>
      <c r="F101" s="286"/>
      <c r="G101" s="287"/>
      <c r="H101" s="288" t="s">
        <v>485</v>
      </c>
      <c r="I101" s="286"/>
      <c r="J101" s="286"/>
      <c r="K101" s="286"/>
      <c r="L101" s="287"/>
      <c r="M101" s="288" t="s">
        <v>485</v>
      </c>
      <c r="N101" s="286"/>
      <c r="O101" s="286"/>
      <c r="P101" s="286"/>
      <c r="Q101" s="287"/>
      <c r="R101" s="289" t="s">
        <v>485</v>
      </c>
      <c r="S101" s="290"/>
      <c r="T101" s="290"/>
      <c r="U101" s="290"/>
      <c r="V101" s="291"/>
      <c r="W101" s="292"/>
      <c r="X101" s="293"/>
      <c r="Y101" s="293"/>
      <c r="Z101" s="293"/>
      <c r="AA101" s="293"/>
      <c r="AB101" s="294" t="s">
        <v>485</v>
      </c>
      <c r="AC101" s="295"/>
      <c r="AD101" s="278" t="s">
        <v>485</v>
      </c>
      <c r="AE101" s="274" t="s">
        <v>485</v>
      </c>
    </row>
    <row r="102" spans="1:31" ht="15.75" thickBot="1">
      <c r="A102" s="284"/>
      <c r="B102" s="16" t="s">
        <v>485</v>
      </c>
      <c r="C102" s="206"/>
      <c r="D102" s="207"/>
      <c r="E102" s="207"/>
      <c r="F102" s="207"/>
      <c r="G102" s="207"/>
      <c r="H102" s="208"/>
      <c r="I102" s="207"/>
      <c r="J102" s="207"/>
      <c r="K102" s="207"/>
      <c r="L102" s="207"/>
      <c r="M102" s="208"/>
      <c r="N102" s="207"/>
      <c r="O102" s="207"/>
      <c r="P102" s="207"/>
      <c r="Q102" s="207"/>
      <c r="R102" s="209"/>
      <c r="S102" s="210"/>
      <c r="T102" s="210"/>
      <c r="U102" s="210"/>
      <c r="V102" s="210"/>
      <c r="W102" s="276"/>
      <c r="X102" s="277"/>
      <c r="Y102" s="277"/>
      <c r="Z102" s="277"/>
      <c r="AA102" s="277"/>
      <c r="AB102" s="296"/>
      <c r="AC102" s="297"/>
      <c r="AD102" s="279"/>
      <c r="AE102" s="275"/>
    </row>
    <row r="103" spans="1:31" ht="23.25">
      <c r="A103" s="214"/>
      <c r="B103" s="211"/>
      <c r="C103" s="216"/>
      <c r="D103" s="216"/>
      <c r="E103" s="216"/>
      <c r="F103" s="216"/>
      <c r="G103" s="216"/>
      <c r="H103" s="216"/>
      <c r="I103" s="216"/>
      <c r="J103" s="216"/>
      <c r="K103" s="216"/>
      <c r="L103" s="216"/>
      <c r="M103" s="216"/>
      <c r="N103" s="216"/>
      <c r="O103" s="216"/>
      <c r="P103" s="216"/>
      <c r="Q103" s="216"/>
      <c r="R103" s="217"/>
      <c r="S103" s="217"/>
      <c r="T103" s="217"/>
      <c r="U103" s="217"/>
      <c r="V103" s="217"/>
      <c r="W103" s="220"/>
      <c r="X103" s="220"/>
      <c r="Y103" s="220"/>
      <c r="Z103" s="220"/>
      <c r="AA103" s="220"/>
      <c r="AB103" s="218"/>
      <c r="AC103" s="218"/>
      <c r="AD103" s="219"/>
      <c r="AE103" s="60"/>
    </row>
    <row r="104" spans="1:31" ht="20.25" thickBot="1">
      <c r="A104" s="10" t="s">
        <v>13</v>
      </c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2"/>
      <c r="AD104" s="12"/>
      <c r="AE104" s="12"/>
    </row>
    <row r="105" spans="1:31" ht="16.5" thickBot="1">
      <c r="A105" s="61" t="s">
        <v>45</v>
      </c>
      <c r="B105" s="62" t="s">
        <v>46</v>
      </c>
      <c r="C105" s="323">
        <v>1</v>
      </c>
      <c r="D105" s="303"/>
      <c r="E105" s="303"/>
      <c r="F105" s="303"/>
      <c r="G105" s="303"/>
      <c r="H105" s="302">
        <v>2</v>
      </c>
      <c r="I105" s="303"/>
      <c r="J105" s="303"/>
      <c r="K105" s="303"/>
      <c r="L105" s="303"/>
      <c r="M105" s="302">
        <v>3</v>
      </c>
      <c r="N105" s="303"/>
      <c r="O105" s="303"/>
      <c r="P105" s="303"/>
      <c r="Q105" s="303"/>
      <c r="R105" s="302">
        <v>4</v>
      </c>
      <c r="S105" s="303"/>
      <c r="T105" s="303"/>
      <c r="U105" s="303"/>
      <c r="V105" s="303"/>
      <c r="W105" s="302">
        <v>5</v>
      </c>
      <c r="X105" s="303"/>
      <c r="Y105" s="303"/>
      <c r="Z105" s="303"/>
      <c r="AA105" s="304"/>
      <c r="AB105" s="305" t="s">
        <v>47</v>
      </c>
      <c r="AC105" s="306"/>
      <c r="AD105" s="63" t="s">
        <v>48</v>
      </c>
      <c r="AE105" s="64" t="s">
        <v>49</v>
      </c>
    </row>
    <row r="106" spans="1:31" ht="16.5" thickTop="1">
      <c r="A106" s="283">
        <v>1</v>
      </c>
      <c r="B106" s="13" t="s">
        <v>492</v>
      </c>
      <c r="C106" s="314"/>
      <c r="D106" s="315"/>
      <c r="E106" s="315"/>
      <c r="F106" s="315"/>
      <c r="G106" s="316"/>
      <c r="H106" s="317" t="s">
        <v>367</v>
      </c>
      <c r="I106" s="318"/>
      <c r="J106" s="318"/>
      <c r="K106" s="318"/>
      <c r="L106" s="318"/>
      <c r="M106" s="317" t="s">
        <v>369</v>
      </c>
      <c r="N106" s="318"/>
      <c r="O106" s="318"/>
      <c r="P106" s="318"/>
      <c r="Q106" s="319"/>
      <c r="R106" s="317" t="s">
        <v>367</v>
      </c>
      <c r="S106" s="318"/>
      <c r="T106" s="318"/>
      <c r="U106" s="318"/>
      <c r="V106" s="319"/>
      <c r="W106" s="317"/>
      <c r="X106" s="318"/>
      <c r="Y106" s="318"/>
      <c r="Z106" s="318"/>
      <c r="AA106" s="320"/>
      <c r="AB106" s="321" t="s">
        <v>379</v>
      </c>
      <c r="AC106" s="322"/>
      <c r="AD106" s="301" t="s">
        <v>430</v>
      </c>
      <c r="AE106" s="282">
        <v>2</v>
      </c>
    </row>
    <row r="107" spans="1:31" ht="15">
      <c r="A107" s="311"/>
      <c r="B107" s="65" t="s">
        <v>458</v>
      </c>
      <c r="C107" s="312"/>
      <c r="D107" s="300"/>
      <c r="E107" s="300"/>
      <c r="F107" s="300"/>
      <c r="G107" s="313"/>
      <c r="H107" s="201"/>
      <c r="I107" s="202"/>
      <c r="J107" s="202"/>
      <c r="K107" s="202"/>
      <c r="L107" s="202"/>
      <c r="M107" s="201"/>
      <c r="N107" s="202"/>
      <c r="O107" s="202"/>
      <c r="P107" s="202"/>
      <c r="Q107" s="202"/>
      <c r="R107" s="201"/>
      <c r="S107" s="202"/>
      <c r="T107" s="202"/>
      <c r="U107" s="202"/>
      <c r="V107" s="202"/>
      <c r="W107" s="201"/>
      <c r="X107" s="202"/>
      <c r="Y107" s="202"/>
      <c r="Z107" s="202"/>
      <c r="AA107" s="202"/>
      <c r="AB107" s="309"/>
      <c r="AC107" s="310"/>
      <c r="AD107" s="278"/>
      <c r="AE107" s="274"/>
    </row>
    <row r="108" spans="1:31" ht="15.75">
      <c r="A108" s="283">
        <v>2</v>
      </c>
      <c r="B108" s="66" t="s">
        <v>479</v>
      </c>
      <c r="C108" s="285" t="s">
        <v>369</v>
      </c>
      <c r="D108" s="307"/>
      <c r="E108" s="307"/>
      <c r="F108" s="307"/>
      <c r="G108" s="287"/>
      <c r="H108" s="292"/>
      <c r="I108" s="293"/>
      <c r="J108" s="293"/>
      <c r="K108" s="293"/>
      <c r="L108" s="293"/>
      <c r="M108" s="288" t="s">
        <v>369</v>
      </c>
      <c r="N108" s="286"/>
      <c r="O108" s="286"/>
      <c r="P108" s="286"/>
      <c r="Q108" s="287"/>
      <c r="R108" s="288" t="s">
        <v>369</v>
      </c>
      <c r="S108" s="286"/>
      <c r="T108" s="286"/>
      <c r="U108" s="286"/>
      <c r="V108" s="287"/>
      <c r="W108" s="288"/>
      <c r="X108" s="307"/>
      <c r="Y108" s="307"/>
      <c r="Z108" s="307"/>
      <c r="AA108" s="308"/>
      <c r="AB108" s="294" t="s">
        <v>436</v>
      </c>
      <c r="AC108" s="295"/>
      <c r="AD108" s="298" t="s">
        <v>435</v>
      </c>
      <c r="AE108" s="281">
        <v>4</v>
      </c>
    </row>
    <row r="109" spans="1:31" ht="15">
      <c r="A109" s="311"/>
      <c r="B109" s="67" t="s">
        <v>451</v>
      </c>
      <c r="C109" s="203"/>
      <c r="D109" s="202"/>
      <c r="E109" s="202"/>
      <c r="F109" s="202"/>
      <c r="G109" s="202"/>
      <c r="H109" s="299"/>
      <c r="I109" s="300"/>
      <c r="J109" s="300"/>
      <c r="K109" s="300"/>
      <c r="L109" s="300"/>
      <c r="M109" s="201"/>
      <c r="N109" s="202"/>
      <c r="O109" s="202"/>
      <c r="P109" s="202"/>
      <c r="Q109" s="202"/>
      <c r="R109" s="201"/>
      <c r="S109" s="202"/>
      <c r="T109" s="202"/>
      <c r="U109" s="202"/>
      <c r="V109" s="202"/>
      <c r="W109" s="201"/>
      <c r="X109" s="202"/>
      <c r="Y109" s="202"/>
      <c r="Z109" s="202"/>
      <c r="AA109" s="202"/>
      <c r="AB109" s="309"/>
      <c r="AC109" s="310"/>
      <c r="AD109" s="298"/>
      <c r="AE109" s="280"/>
    </row>
    <row r="110" spans="1:31" ht="15.75">
      <c r="A110" s="283">
        <v>3</v>
      </c>
      <c r="B110" s="66" t="s">
        <v>480</v>
      </c>
      <c r="C110" s="285" t="s">
        <v>367</v>
      </c>
      <c r="D110" s="286"/>
      <c r="E110" s="286"/>
      <c r="F110" s="286"/>
      <c r="G110" s="287"/>
      <c r="H110" s="288" t="s">
        <v>367</v>
      </c>
      <c r="I110" s="307"/>
      <c r="J110" s="307"/>
      <c r="K110" s="307"/>
      <c r="L110" s="287"/>
      <c r="M110" s="292"/>
      <c r="N110" s="293"/>
      <c r="O110" s="293"/>
      <c r="P110" s="293"/>
      <c r="Q110" s="293"/>
      <c r="R110" s="288" t="s">
        <v>367</v>
      </c>
      <c r="S110" s="286"/>
      <c r="T110" s="286"/>
      <c r="U110" s="286"/>
      <c r="V110" s="287"/>
      <c r="W110" s="288"/>
      <c r="X110" s="307"/>
      <c r="Y110" s="307"/>
      <c r="Z110" s="307"/>
      <c r="AA110" s="308"/>
      <c r="AB110" s="294" t="s">
        <v>377</v>
      </c>
      <c r="AC110" s="295"/>
      <c r="AD110" s="298" t="s">
        <v>433</v>
      </c>
      <c r="AE110" s="274">
        <v>1</v>
      </c>
    </row>
    <row r="111" spans="1:31" ht="15">
      <c r="A111" s="311"/>
      <c r="B111" s="67" t="s">
        <v>446</v>
      </c>
      <c r="C111" s="203"/>
      <c r="D111" s="202"/>
      <c r="E111" s="202"/>
      <c r="F111" s="202"/>
      <c r="G111" s="202"/>
      <c r="H111" s="201"/>
      <c r="I111" s="202"/>
      <c r="J111" s="202"/>
      <c r="K111" s="202"/>
      <c r="L111" s="202"/>
      <c r="M111" s="299"/>
      <c r="N111" s="300"/>
      <c r="O111" s="300"/>
      <c r="P111" s="300"/>
      <c r="Q111" s="300"/>
      <c r="R111" s="201"/>
      <c r="S111" s="202"/>
      <c r="T111" s="202"/>
      <c r="U111" s="202"/>
      <c r="V111" s="202"/>
      <c r="W111" s="201"/>
      <c r="X111" s="202"/>
      <c r="Y111" s="202"/>
      <c r="Z111" s="202"/>
      <c r="AA111" s="202"/>
      <c r="AB111" s="309"/>
      <c r="AC111" s="310"/>
      <c r="AD111" s="298"/>
      <c r="AE111" s="280"/>
    </row>
    <row r="112" spans="1:31" ht="15.75">
      <c r="A112" s="283">
        <v>4</v>
      </c>
      <c r="B112" s="66" t="s">
        <v>489</v>
      </c>
      <c r="C112" s="285" t="s">
        <v>369</v>
      </c>
      <c r="D112" s="286"/>
      <c r="E112" s="286"/>
      <c r="F112" s="286"/>
      <c r="G112" s="287"/>
      <c r="H112" s="288" t="s">
        <v>367</v>
      </c>
      <c r="I112" s="286"/>
      <c r="J112" s="286"/>
      <c r="K112" s="286"/>
      <c r="L112" s="287"/>
      <c r="M112" s="288" t="s">
        <v>369</v>
      </c>
      <c r="N112" s="307"/>
      <c r="O112" s="307"/>
      <c r="P112" s="307"/>
      <c r="Q112" s="287"/>
      <c r="R112" s="292"/>
      <c r="S112" s="293"/>
      <c r="T112" s="293"/>
      <c r="U112" s="293"/>
      <c r="V112" s="293"/>
      <c r="W112" s="288"/>
      <c r="X112" s="307"/>
      <c r="Y112" s="307"/>
      <c r="Z112" s="307"/>
      <c r="AA112" s="308"/>
      <c r="AB112" s="294" t="s">
        <v>438</v>
      </c>
      <c r="AC112" s="295"/>
      <c r="AD112" s="298" t="s">
        <v>432</v>
      </c>
      <c r="AE112" s="274">
        <v>3</v>
      </c>
    </row>
    <row r="113" spans="1:31" ht="15">
      <c r="A113" s="311"/>
      <c r="B113" s="67" t="s">
        <v>461</v>
      </c>
      <c r="C113" s="203"/>
      <c r="D113" s="202"/>
      <c r="E113" s="202"/>
      <c r="F113" s="202"/>
      <c r="G113" s="202"/>
      <c r="H113" s="201"/>
      <c r="I113" s="202"/>
      <c r="J113" s="202"/>
      <c r="K113" s="202"/>
      <c r="L113" s="202"/>
      <c r="M113" s="201"/>
      <c r="N113" s="202"/>
      <c r="O113" s="202"/>
      <c r="P113" s="202"/>
      <c r="Q113" s="202"/>
      <c r="R113" s="299"/>
      <c r="S113" s="300"/>
      <c r="T113" s="300"/>
      <c r="U113" s="300"/>
      <c r="V113" s="300"/>
      <c r="W113" s="204"/>
      <c r="X113" s="205"/>
      <c r="Y113" s="205"/>
      <c r="Z113" s="205"/>
      <c r="AA113" s="205"/>
      <c r="AB113" s="309"/>
      <c r="AC113" s="310"/>
      <c r="AD113" s="298"/>
      <c r="AE113" s="280"/>
    </row>
    <row r="114" spans="1:31" ht="15.75">
      <c r="A114" s="283">
        <v>5</v>
      </c>
      <c r="B114" s="13"/>
      <c r="C114" s="285"/>
      <c r="D114" s="286"/>
      <c r="E114" s="286"/>
      <c r="F114" s="286"/>
      <c r="G114" s="287"/>
      <c r="H114" s="288"/>
      <c r="I114" s="286"/>
      <c r="J114" s="286"/>
      <c r="K114" s="286"/>
      <c r="L114" s="287"/>
      <c r="M114" s="288"/>
      <c r="N114" s="286"/>
      <c r="O114" s="286"/>
      <c r="P114" s="286"/>
      <c r="Q114" s="287"/>
      <c r="R114" s="289"/>
      <c r="S114" s="290"/>
      <c r="T114" s="290"/>
      <c r="U114" s="290"/>
      <c r="V114" s="291"/>
      <c r="W114" s="292"/>
      <c r="X114" s="293"/>
      <c r="Y114" s="293"/>
      <c r="Z114" s="293"/>
      <c r="AA114" s="293"/>
      <c r="AB114" s="294"/>
      <c r="AC114" s="295"/>
      <c r="AD114" s="278"/>
      <c r="AE114" s="274"/>
    </row>
    <row r="115" spans="1:31" ht="15.75" thickBot="1">
      <c r="A115" s="284"/>
      <c r="B115" s="16"/>
      <c r="C115" s="206"/>
      <c r="D115" s="207"/>
      <c r="E115" s="207"/>
      <c r="F115" s="207"/>
      <c r="G115" s="207"/>
      <c r="H115" s="208"/>
      <c r="I115" s="207"/>
      <c r="J115" s="207"/>
      <c r="K115" s="207"/>
      <c r="L115" s="207"/>
      <c r="M115" s="208"/>
      <c r="N115" s="207"/>
      <c r="O115" s="207"/>
      <c r="P115" s="207"/>
      <c r="Q115" s="207"/>
      <c r="R115" s="209"/>
      <c r="S115" s="210"/>
      <c r="T115" s="210"/>
      <c r="U115" s="210"/>
      <c r="V115" s="210"/>
      <c r="W115" s="276"/>
      <c r="X115" s="277"/>
      <c r="Y115" s="277"/>
      <c r="Z115" s="277"/>
      <c r="AA115" s="277"/>
      <c r="AB115" s="296"/>
      <c r="AC115" s="297"/>
      <c r="AD115" s="279"/>
      <c r="AE115" s="275"/>
    </row>
    <row r="116" ht="23.25" customHeight="1"/>
    <row r="117" spans="1:31" ht="20.25" thickBot="1">
      <c r="A117" s="10" t="s">
        <v>14</v>
      </c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2"/>
      <c r="AD117" s="12"/>
      <c r="AE117" s="12"/>
    </row>
    <row r="118" spans="1:31" ht="16.5" thickBot="1">
      <c r="A118" s="61" t="s">
        <v>45</v>
      </c>
      <c r="B118" s="62" t="s">
        <v>46</v>
      </c>
      <c r="C118" s="323">
        <v>1</v>
      </c>
      <c r="D118" s="303"/>
      <c r="E118" s="303"/>
      <c r="F118" s="303"/>
      <c r="G118" s="303"/>
      <c r="H118" s="302">
        <v>2</v>
      </c>
      <c r="I118" s="303"/>
      <c r="J118" s="303"/>
      <c r="K118" s="303"/>
      <c r="L118" s="303"/>
      <c r="M118" s="302">
        <v>3</v>
      </c>
      <c r="N118" s="303"/>
      <c r="O118" s="303"/>
      <c r="P118" s="303"/>
      <c r="Q118" s="303"/>
      <c r="R118" s="302">
        <v>4</v>
      </c>
      <c r="S118" s="303"/>
      <c r="T118" s="303"/>
      <c r="U118" s="303"/>
      <c r="V118" s="303"/>
      <c r="W118" s="302">
        <v>5</v>
      </c>
      <c r="X118" s="303"/>
      <c r="Y118" s="303"/>
      <c r="Z118" s="303"/>
      <c r="AA118" s="304"/>
      <c r="AB118" s="305" t="s">
        <v>47</v>
      </c>
      <c r="AC118" s="306"/>
      <c r="AD118" s="63" t="s">
        <v>48</v>
      </c>
      <c r="AE118" s="64" t="s">
        <v>49</v>
      </c>
    </row>
    <row r="119" spans="1:31" ht="16.5" thickTop="1">
      <c r="A119" s="283">
        <v>1</v>
      </c>
      <c r="B119" s="13" t="s">
        <v>496</v>
      </c>
      <c r="C119" s="314"/>
      <c r="D119" s="315"/>
      <c r="E119" s="315"/>
      <c r="F119" s="315"/>
      <c r="G119" s="316"/>
      <c r="H119" s="317" t="s">
        <v>367</v>
      </c>
      <c r="I119" s="318"/>
      <c r="J119" s="318"/>
      <c r="K119" s="318"/>
      <c r="L119" s="318"/>
      <c r="M119" s="317" t="s">
        <v>367</v>
      </c>
      <c r="N119" s="318"/>
      <c r="O119" s="318"/>
      <c r="P119" s="318"/>
      <c r="Q119" s="319"/>
      <c r="R119" s="317" t="s">
        <v>367</v>
      </c>
      <c r="S119" s="318"/>
      <c r="T119" s="318"/>
      <c r="U119" s="318"/>
      <c r="V119" s="319"/>
      <c r="W119" s="317" t="s">
        <v>367</v>
      </c>
      <c r="X119" s="318"/>
      <c r="Y119" s="318"/>
      <c r="Z119" s="318"/>
      <c r="AA119" s="320"/>
      <c r="AB119" s="321" t="s">
        <v>368</v>
      </c>
      <c r="AC119" s="322"/>
      <c r="AD119" s="301" t="s">
        <v>429</v>
      </c>
      <c r="AE119" s="282">
        <v>1</v>
      </c>
    </row>
    <row r="120" spans="1:31" ht="15">
      <c r="A120" s="311"/>
      <c r="B120" s="65" t="s">
        <v>450</v>
      </c>
      <c r="C120" s="312"/>
      <c r="D120" s="300"/>
      <c r="E120" s="300"/>
      <c r="F120" s="300"/>
      <c r="G120" s="313"/>
      <c r="H120" s="201"/>
      <c r="I120" s="202"/>
      <c r="J120" s="202"/>
      <c r="K120" s="202"/>
      <c r="L120" s="202"/>
      <c r="M120" s="201"/>
      <c r="N120" s="202"/>
      <c r="O120" s="202"/>
      <c r="P120" s="202"/>
      <c r="Q120" s="202"/>
      <c r="R120" s="201"/>
      <c r="S120" s="202"/>
      <c r="T120" s="202"/>
      <c r="U120" s="202"/>
      <c r="V120" s="202"/>
      <c r="W120" s="201"/>
      <c r="X120" s="202"/>
      <c r="Y120" s="202"/>
      <c r="Z120" s="202"/>
      <c r="AA120" s="202"/>
      <c r="AB120" s="309"/>
      <c r="AC120" s="310"/>
      <c r="AD120" s="278"/>
      <c r="AE120" s="274"/>
    </row>
    <row r="121" spans="1:31" ht="15.75">
      <c r="A121" s="283">
        <v>2</v>
      </c>
      <c r="B121" s="66" t="s">
        <v>480</v>
      </c>
      <c r="C121" s="285" t="s">
        <v>369</v>
      </c>
      <c r="D121" s="307"/>
      <c r="E121" s="307"/>
      <c r="F121" s="307"/>
      <c r="G121" s="287"/>
      <c r="H121" s="292"/>
      <c r="I121" s="293"/>
      <c r="J121" s="293"/>
      <c r="K121" s="293"/>
      <c r="L121" s="293"/>
      <c r="M121" s="288" t="s">
        <v>369</v>
      </c>
      <c r="N121" s="286"/>
      <c r="O121" s="286"/>
      <c r="P121" s="286"/>
      <c r="Q121" s="287"/>
      <c r="R121" s="288" t="s">
        <v>367</v>
      </c>
      <c r="S121" s="286"/>
      <c r="T121" s="286"/>
      <c r="U121" s="286"/>
      <c r="V121" s="287"/>
      <c r="W121" s="288" t="s">
        <v>367</v>
      </c>
      <c r="X121" s="307"/>
      <c r="Y121" s="307"/>
      <c r="Z121" s="307"/>
      <c r="AA121" s="308"/>
      <c r="AB121" s="294" t="s">
        <v>370</v>
      </c>
      <c r="AC121" s="295"/>
      <c r="AD121" s="298" t="s">
        <v>433</v>
      </c>
      <c r="AE121" s="281">
        <v>3</v>
      </c>
    </row>
    <row r="122" spans="1:31" ht="15">
      <c r="A122" s="311"/>
      <c r="B122" s="67" t="s">
        <v>416</v>
      </c>
      <c r="C122" s="203"/>
      <c r="D122" s="202"/>
      <c r="E122" s="202"/>
      <c r="F122" s="202"/>
      <c r="G122" s="202"/>
      <c r="H122" s="299"/>
      <c r="I122" s="300"/>
      <c r="J122" s="300"/>
      <c r="K122" s="300"/>
      <c r="L122" s="300"/>
      <c r="M122" s="201"/>
      <c r="N122" s="202"/>
      <c r="O122" s="202"/>
      <c r="P122" s="202"/>
      <c r="Q122" s="202"/>
      <c r="R122" s="201"/>
      <c r="S122" s="202"/>
      <c r="T122" s="202"/>
      <c r="U122" s="202"/>
      <c r="V122" s="202"/>
      <c r="W122" s="201"/>
      <c r="X122" s="202"/>
      <c r="Y122" s="202"/>
      <c r="Z122" s="202"/>
      <c r="AA122" s="202"/>
      <c r="AB122" s="309"/>
      <c r="AC122" s="310"/>
      <c r="AD122" s="298"/>
      <c r="AE122" s="280"/>
    </row>
    <row r="123" spans="1:31" ht="15.75">
      <c r="A123" s="283">
        <v>3</v>
      </c>
      <c r="B123" s="66" t="s">
        <v>497</v>
      </c>
      <c r="C123" s="285" t="s">
        <v>369</v>
      </c>
      <c r="D123" s="286"/>
      <c r="E123" s="286"/>
      <c r="F123" s="286"/>
      <c r="G123" s="287"/>
      <c r="H123" s="288" t="s">
        <v>367</v>
      </c>
      <c r="I123" s="307"/>
      <c r="J123" s="307"/>
      <c r="K123" s="307"/>
      <c r="L123" s="287"/>
      <c r="M123" s="292"/>
      <c r="N123" s="293"/>
      <c r="O123" s="293"/>
      <c r="P123" s="293"/>
      <c r="Q123" s="293"/>
      <c r="R123" s="288" t="s">
        <v>367</v>
      </c>
      <c r="S123" s="286"/>
      <c r="T123" s="286"/>
      <c r="U123" s="286"/>
      <c r="V123" s="287"/>
      <c r="W123" s="288" t="s">
        <v>367</v>
      </c>
      <c r="X123" s="307"/>
      <c r="Y123" s="307"/>
      <c r="Z123" s="307"/>
      <c r="AA123" s="308"/>
      <c r="AB123" s="294" t="s">
        <v>371</v>
      </c>
      <c r="AC123" s="295"/>
      <c r="AD123" s="298" t="s">
        <v>431</v>
      </c>
      <c r="AE123" s="274">
        <v>2</v>
      </c>
    </row>
    <row r="124" spans="1:31" ht="15">
      <c r="A124" s="311"/>
      <c r="B124" s="67" t="s">
        <v>466</v>
      </c>
      <c r="C124" s="203"/>
      <c r="D124" s="202"/>
      <c r="E124" s="202"/>
      <c r="F124" s="202"/>
      <c r="G124" s="202"/>
      <c r="H124" s="201"/>
      <c r="I124" s="202"/>
      <c r="J124" s="202"/>
      <c r="K124" s="202"/>
      <c r="L124" s="202"/>
      <c r="M124" s="299"/>
      <c r="N124" s="300"/>
      <c r="O124" s="300"/>
      <c r="P124" s="300"/>
      <c r="Q124" s="300"/>
      <c r="R124" s="201"/>
      <c r="S124" s="202"/>
      <c r="T124" s="202"/>
      <c r="U124" s="202"/>
      <c r="V124" s="202"/>
      <c r="W124" s="201"/>
      <c r="X124" s="202"/>
      <c r="Y124" s="202"/>
      <c r="Z124" s="202"/>
      <c r="AA124" s="202"/>
      <c r="AB124" s="309"/>
      <c r="AC124" s="310"/>
      <c r="AD124" s="298"/>
      <c r="AE124" s="280"/>
    </row>
    <row r="125" spans="1:31" ht="15.75">
      <c r="A125" s="283">
        <v>4</v>
      </c>
      <c r="B125" s="66" t="s">
        <v>484</v>
      </c>
      <c r="C125" s="285" t="s">
        <v>369</v>
      </c>
      <c r="D125" s="286"/>
      <c r="E125" s="286"/>
      <c r="F125" s="286"/>
      <c r="G125" s="287"/>
      <c r="H125" s="288" t="s">
        <v>369</v>
      </c>
      <c r="I125" s="286"/>
      <c r="J125" s="286"/>
      <c r="K125" s="286"/>
      <c r="L125" s="287"/>
      <c r="M125" s="288" t="s">
        <v>369</v>
      </c>
      <c r="N125" s="307"/>
      <c r="O125" s="307"/>
      <c r="P125" s="307"/>
      <c r="Q125" s="287"/>
      <c r="R125" s="292"/>
      <c r="S125" s="293"/>
      <c r="T125" s="293"/>
      <c r="U125" s="293"/>
      <c r="V125" s="293"/>
      <c r="W125" s="288" t="s">
        <v>367</v>
      </c>
      <c r="X125" s="307"/>
      <c r="Y125" s="307"/>
      <c r="Z125" s="307"/>
      <c r="AA125" s="308"/>
      <c r="AB125" s="294" t="s">
        <v>372</v>
      </c>
      <c r="AC125" s="295"/>
      <c r="AD125" s="298" t="s">
        <v>430</v>
      </c>
      <c r="AE125" s="274">
        <v>4</v>
      </c>
    </row>
    <row r="126" spans="1:31" ht="15">
      <c r="A126" s="311"/>
      <c r="B126" s="67" t="s">
        <v>356</v>
      </c>
      <c r="C126" s="203"/>
      <c r="D126" s="202"/>
      <c r="E126" s="202"/>
      <c r="F126" s="202"/>
      <c r="G126" s="202"/>
      <c r="H126" s="201"/>
      <c r="I126" s="202"/>
      <c r="J126" s="202"/>
      <c r="K126" s="202"/>
      <c r="L126" s="202"/>
      <c r="M126" s="201"/>
      <c r="N126" s="202"/>
      <c r="O126" s="202"/>
      <c r="P126" s="202"/>
      <c r="Q126" s="202"/>
      <c r="R126" s="299"/>
      <c r="S126" s="300"/>
      <c r="T126" s="300"/>
      <c r="U126" s="300"/>
      <c r="V126" s="300"/>
      <c r="W126" s="204"/>
      <c r="X126" s="205"/>
      <c r="Y126" s="205"/>
      <c r="Z126" s="205"/>
      <c r="AA126" s="205"/>
      <c r="AB126" s="309"/>
      <c r="AC126" s="310"/>
      <c r="AD126" s="298"/>
      <c r="AE126" s="280"/>
    </row>
    <row r="127" spans="1:31" ht="15.75">
      <c r="A127" s="283">
        <v>5</v>
      </c>
      <c r="B127" s="13" t="s">
        <v>493</v>
      </c>
      <c r="C127" s="285" t="s">
        <v>369</v>
      </c>
      <c r="D127" s="286"/>
      <c r="E127" s="286"/>
      <c r="F127" s="286"/>
      <c r="G127" s="287"/>
      <c r="H127" s="288" t="s">
        <v>369</v>
      </c>
      <c r="I127" s="286"/>
      <c r="J127" s="286"/>
      <c r="K127" s="286"/>
      <c r="L127" s="287"/>
      <c r="M127" s="288" t="s">
        <v>369</v>
      </c>
      <c r="N127" s="286"/>
      <c r="O127" s="286"/>
      <c r="P127" s="286"/>
      <c r="Q127" s="287"/>
      <c r="R127" s="289" t="s">
        <v>369</v>
      </c>
      <c r="S127" s="290"/>
      <c r="T127" s="290"/>
      <c r="U127" s="290"/>
      <c r="V127" s="291"/>
      <c r="W127" s="292"/>
      <c r="X127" s="293"/>
      <c r="Y127" s="293"/>
      <c r="Z127" s="293"/>
      <c r="AA127" s="293"/>
      <c r="AB127" s="294" t="s">
        <v>428</v>
      </c>
      <c r="AC127" s="295"/>
      <c r="AD127" s="278" t="s">
        <v>432</v>
      </c>
      <c r="AE127" s="274">
        <v>5</v>
      </c>
    </row>
    <row r="128" spans="1:31" ht="15.75" thickBot="1">
      <c r="A128" s="284"/>
      <c r="B128" s="16" t="s">
        <v>365</v>
      </c>
      <c r="C128" s="206"/>
      <c r="D128" s="207"/>
      <c r="E128" s="207"/>
      <c r="F128" s="207"/>
      <c r="G128" s="207"/>
      <c r="H128" s="208"/>
      <c r="I128" s="207"/>
      <c r="J128" s="207"/>
      <c r="K128" s="207"/>
      <c r="L128" s="207"/>
      <c r="M128" s="208"/>
      <c r="N128" s="207"/>
      <c r="O128" s="207"/>
      <c r="P128" s="207"/>
      <c r="Q128" s="207"/>
      <c r="R128" s="209"/>
      <c r="S128" s="210"/>
      <c r="T128" s="210"/>
      <c r="U128" s="210"/>
      <c r="V128" s="210"/>
      <c r="W128" s="276"/>
      <c r="X128" s="277"/>
      <c r="Y128" s="277"/>
      <c r="Z128" s="277"/>
      <c r="AA128" s="277"/>
      <c r="AB128" s="296"/>
      <c r="AC128" s="297"/>
      <c r="AD128" s="279"/>
      <c r="AE128" s="275"/>
    </row>
  </sheetData>
  <sheetProtection/>
  <mergeCells count="516">
    <mergeCell ref="AD127:AD128"/>
    <mergeCell ref="AE127:AE128"/>
    <mergeCell ref="W128:AA128"/>
    <mergeCell ref="AD125:AD126"/>
    <mergeCell ref="AE125:AE126"/>
    <mergeCell ref="W127:AA127"/>
    <mergeCell ref="AB127:AC128"/>
    <mergeCell ref="R126:V126"/>
    <mergeCell ref="A127:A128"/>
    <mergeCell ref="C127:G127"/>
    <mergeCell ref="H127:L127"/>
    <mergeCell ref="M127:Q127"/>
    <mergeCell ref="R127:V127"/>
    <mergeCell ref="AD123:AD124"/>
    <mergeCell ref="AE123:AE124"/>
    <mergeCell ref="M124:Q124"/>
    <mergeCell ref="A125:A126"/>
    <mergeCell ref="C125:G125"/>
    <mergeCell ref="H125:L125"/>
    <mergeCell ref="M125:Q125"/>
    <mergeCell ref="R125:V125"/>
    <mergeCell ref="W125:AA125"/>
    <mergeCell ref="AB125:AC126"/>
    <mergeCell ref="AD121:AD122"/>
    <mergeCell ref="AE121:AE122"/>
    <mergeCell ref="H122:L122"/>
    <mergeCell ref="A123:A124"/>
    <mergeCell ref="C123:G123"/>
    <mergeCell ref="H123:L123"/>
    <mergeCell ref="M123:Q123"/>
    <mergeCell ref="R123:V123"/>
    <mergeCell ref="W123:AA123"/>
    <mergeCell ref="AB123:AC124"/>
    <mergeCell ref="AD119:AD120"/>
    <mergeCell ref="AE119:AE120"/>
    <mergeCell ref="C120:G120"/>
    <mergeCell ref="A121:A122"/>
    <mergeCell ref="C121:G121"/>
    <mergeCell ref="H121:L121"/>
    <mergeCell ref="M121:Q121"/>
    <mergeCell ref="R121:V121"/>
    <mergeCell ref="W121:AA121"/>
    <mergeCell ref="AB121:AC122"/>
    <mergeCell ref="W118:AA118"/>
    <mergeCell ref="AB118:AC118"/>
    <mergeCell ref="A119:A120"/>
    <mergeCell ref="C119:G119"/>
    <mergeCell ref="H119:L119"/>
    <mergeCell ref="M119:Q119"/>
    <mergeCell ref="R119:V119"/>
    <mergeCell ref="W119:AA119"/>
    <mergeCell ref="AB119:AC120"/>
    <mergeCell ref="C118:G118"/>
    <mergeCell ref="H118:L118"/>
    <mergeCell ref="M118:Q118"/>
    <mergeCell ref="R118:V118"/>
    <mergeCell ref="W5:AA5"/>
    <mergeCell ref="H8:L8"/>
    <mergeCell ref="M8:Q8"/>
    <mergeCell ref="R8:V8"/>
    <mergeCell ref="W8:AA8"/>
    <mergeCell ref="H12:L12"/>
    <mergeCell ref="M12:Q12"/>
    <mergeCell ref="H6:L6"/>
    <mergeCell ref="M6:Q6"/>
    <mergeCell ref="AB5:AC5"/>
    <mergeCell ref="C5:G5"/>
    <mergeCell ref="H5:L5"/>
    <mergeCell ref="M5:Q5"/>
    <mergeCell ref="R5:V5"/>
    <mergeCell ref="A8:A9"/>
    <mergeCell ref="C8:G8"/>
    <mergeCell ref="AB6:AC7"/>
    <mergeCell ref="AD6:AD7"/>
    <mergeCell ref="AE6:AE7"/>
    <mergeCell ref="C7:G7"/>
    <mergeCell ref="R6:V6"/>
    <mergeCell ref="W6:AA6"/>
    <mergeCell ref="A6:A7"/>
    <mergeCell ref="C6:G6"/>
    <mergeCell ref="A10:A11"/>
    <mergeCell ref="C10:G10"/>
    <mergeCell ref="H10:L10"/>
    <mergeCell ref="M10:Q10"/>
    <mergeCell ref="R10:V10"/>
    <mergeCell ref="W10:AA10"/>
    <mergeCell ref="AB8:AC9"/>
    <mergeCell ref="AD8:AD9"/>
    <mergeCell ref="AB10:AC11"/>
    <mergeCell ref="AD10:AD11"/>
    <mergeCell ref="AE8:AE9"/>
    <mergeCell ref="H9:L9"/>
    <mergeCell ref="AE10:AE11"/>
    <mergeCell ref="M11:Q11"/>
    <mergeCell ref="R13:V13"/>
    <mergeCell ref="A14:A15"/>
    <mergeCell ref="C14:G14"/>
    <mergeCell ref="H14:L14"/>
    <mergeCell ref="M14:Q14"/>
    <mergeCell ref="R14:V14"/>
    <mergeCell ref="A12:A13"/>
    <mergeCell ref="C12:G12"/>
    <mergeCell ref="AB20:AC20"/>
    <mergeCell ref="AB14:AC15"/>
    <mergeCell ref="AE14:AE15"/>
    <mergeCell ref="W15:AA15"/>
    <mergeCell ref="AB12:AC13"/>
    <mergeCell ref="AD12:AD13"/>
    <mergeCell ref="AE12:AE13"/>
    <mergeCell ref="W14:AA14"/>
    <mergeCell ref="AD14:AD15"/>
    <mergeCell ref="C20:G20"/>
    <mergeCell ref="H20:L20"/>
    <mergeCell ref="M20:Q20"/>
    <mergeCell ref="R20:V20"/>
    <mergeCell ref="R12:V12"/>
    <mergeCell ref="W12:AA12"/>
    <mergeCell ref="W20:AA20"/>
    <mergeCell ref="AE21:AE22"/>
    <mergeCell ref="C22:G22"/>
    <mergeCell ref="R21:V21"/>
    <mergeCell ref="W21:AA21"/>
    <mergeCell ref="A23:A24"/>
    <mergeCell ref="C23:G23"/>
    <mergeCell ref="H23:L23"/>
    <mergeCell ref="M23:Q23"/>
    <mergeCell ref="A21:A22"/>
    <mergeCell ref="C21:G21"/>
    <mergeCell ref="A25:A26"/>
    <mergeCell ref="C25:G25"/>
    <mergeCell ref="H25:L25"/>
    <mergeCell ref="M25:Q25"/>
    <mergeCell ref="AB21:AC22"/>
    <mergeCell ref="AD21:AD22"/>
    <mergeCell ref="H21:L21"/>
    <mergeCell ref="M21:Q21"/>
    <mergeCell ref="R27:V27"/>
    <mergeCell ref="AB23:AC24"/>
    <mergeCell ref="AD23:AD24"/>
    <mergeCell ref="AE23:AE24"/>
    <mergeCell ref="H24:L24"/>
    <mergeCell ref="R23:V23"/>
    <mergeCell ref="W23:AA23"/>
    <mergeCell ref="AB25:AC26"/>
    <mergeCell ref="AD25:AD26"/>
    <mergeCell ref="AE25:AE26"/>
    <mergeCell ref="M26:Q26"/>
    <mergeCell ref="R25:V25"/>
    <mergeCell ref="W25:AA25"/>
    <mergeCell ref="R28:V28"/>
    <mergeCell ref="A29:A30"/>
    <mergeCell ref="C29:G29"/>
    <mergeCell ref="H29:L29"/>
    <mergeCell ref="M29:Q29"/>
    <mergeCell ref="R29:V29"/>
    <mergeCell ref="A27:A28"/>
    <mergeCell ref="C27:G27"/>
    <mergeCell ref="H27:L27"/>
    <mergeCell ref="M27:Q27"/>
    <mergeCell ref="W31:Z31"/>
    <mergeCell ref="AB27:AC28"/>
    <mergeCell ref="W27:AA27"/>
    <mergeCell ref="AB29:AC30"/>
    <mergeCell ref="AD27:AD28"/>
    <mergeCell ref="AE27:AE28"/>
    <mergeCell ref="W29:AA29"/>
    <mergeCell ref="I32:L32"/>
    <mergeCell ref="M32:N32"/>
    <mergeCell ref="I33:L33"/>
    <mergeCell ref="M33:N33"/>
    <mergeCell ref="I31:L31"/>
    <mergeCell ref="M31:N31"/>
    <mergeCell ref="I34:L34"/>
    <mergeCell ref="M34:N34"/>
    <mergeCell ref="W36:AA36"/>
    <mergeCell ref="AB36:AC36"/>
    <mergeCell ref="AD29:AD30"/>
    <mergeCell ref="AE29:AE30"/>
    <mergeCell ref="W30:AA30"/>
    <mergeCell ref="H36:L36"/>
    <mergeCell ref="M36:Q36"/>
    <mergeCell ref="R36:V36"/>
    <mergeCell ref="R37:V37"/>
    <mergeCell ref="W37:AA37"/>
    <mergeCell ref="AB37:AC38"/>
    <mergeCell ref="C36:G36"/>
    <mergeCell ref="A37:A38"/>
    <mergeCell ref="C37:G37"/>
    <mergeCell ref="H37:L37"/>
    <mergeCell ref="M37:Q37"/>
    <mergeCell ref="AD37:AD38"/>
    <mergeCell ref="AE37:AE38"/>
    <mergeCell ref="C38:G38"/>
    <mergeCell ref="A39:A40"/>
    <mergeCell ref="C39:G39"/>
    <mergeCell ref="H39:L39"/>
    <mergeCell ref="M39:Q39"/>
    <mergeCell ref="R39:V39"/>
    <mergeCell ref="W39:AA39"/>
    <mergeCell ref="AB39:AC40"/>
    <mergeCell ref="H40:L40"/>
    <mergeCell ref="A41:A42"/>
    <mergeCell ref="C41:G41"/>
    <mergeCell ref="H41:L41"/>
    <mergeCell ref="M41:Q41"/>
    <mergeCell ref="R41:V41"/>
    <mergeCell ref="M43:Q43"/>
    <mergeCell ref="R43:V43"/>
    <mergeCell ref="W43:AA43"/>
    <mergeCell ref="AB43:AC44"/>
    <mergeCell ref="AD39:AD40"/>
    <mergeCell ref="AE39:AE40"/>
    <mergeCell ref="W41:AA41"/>
    <mergeCell ref="AB41:AC42"/>
    <mergeCell ref="A45:A46"/>
    <mergeCell ref="C45:G45"/>
    <mergeCell ref="H45:L45"/>
    <mergeCell ref="M45:Q45"/>
    <mergeCell ref="AD41:AD42"/>
    <mergeCell ref="AE41:AE42"/>
    <mergeCell ref="M42:Q42"/>
    <mergeCell ref="A43:A44"/>
    <mergeCell ref="C43:G43"/>
    <mergeCell ref="H43:L43"/>
    <mergeCell ref="AD43:AD44"/>
    <mergeCell ref="AD45:AD46"/>
    <mergeCell ref="AE43:AE44"/>
    <mergeCell ref="R44:V44"/>
    <mergeCell ref="R45:V45"/>
    <mergeCell ref="W45:AA45"/>
    <mergeCell ref="AB45:AC46"/>
    <mergeCell ref="AE45:AE46"/>
    <mergeCell ref="W46:AA46"/>
    <mergeCell ref="I49:L49"/>
    <mergeCell ref="M49:N49"/>
    <mergeCell ref="W49:Z49"/>
    <mergeCell ref="A52:A53"/>
    <mergeCell ref="C52:G52"/>
    <mergeCell ref="H52:L52"/>
    <mergeCell ref="M52:Q52"/>
    <mergeCell ref="R52:V52"/>
    <mergeCell ref="W52:AA52"/>
    <mergeCell ref="AB52:AC53"/>
    <mergeCell ref="C51:G51"/>
    <mergeCell ref="H51:L51"/>
    <mergeCell ref="M51:Q51"/>
    <mergeCell ref="R51:V51"/>
    <mergeCell ref="W51:AA51"/>
    <mergeCell ref="AB51:AC51"/>
    <mergeCell ref="AD52:AD53"/>
    <mergeCell ref="AE52:AE53"/>
    <mergeCell ref="C53:G53"/>
    <mergeCell ref="A54:A55"/>
    <mergeCell ref="C54:G54"/>
    <mergeCell ref="H54:L54"/>
    <mergeCell ref="M54:Q54"/>
    <mergeCell ref="R54:V54"/>
    <mergeCell ref="W54:AA54"/>
    <mergeCell ref="AB54:AC55"/>
    <mergeCell ref="AD54:AD55"/>
    <mergeCell ref="AE54:AE55"/>
    <mergeCell ref="H55:L55"/>
    <mergeCell ref="A56:A57"/>
    <mergeCell ref="C56:G56"/>
    <mergeCell ref="H56:L56"/>
    <mergeCell ref="M56:Q56"/>
    <mergeCell ref="R56:V56"/>
    <mergeCell ref="W56:AA56"/>
    <mergeCell ref="AB56:AC57"/>
    <mergeCell ref="AD56:AD57"/>
    <mergeCell ref="AE56:AE57"/>
    <mergeCell ref="M57:Q57"/>
    <mergeCell ref="A58:A59"/>
    <mergeCell ref="C58:G58"/>
    <mergeCell ref="H58:L58"/>
    <mergeCell ref="M58:Q58"/>
    <mergeCell ref="R58:V58"/>
    <mergeCell ref="W58:AA58"/>
    <mergeCell ref="AB58:AC59"/>
    <mergeCell ref="AD58:AD59"/>
    <mergeCell ref="AE58:AE59"/>
    <mergeCell ref="R59:V59"/>
    <mergeCell ref="A60:A61"/>
    <mergeCell ref="C60:G60"/>
    <mergeCell ref="H60:L60"/>
    <mergeCell ref="M60:Q60"/>
    <mergeCell ref="R60:V60"/>
    <mergeCell ref="W60:AA60"/>
    <mergeCell ref="AB60:AC61"/>
    <mergeCell ref="R66:V66"/>
    <mergeCell ref="W66:AA66"/>
    <mergeCell ref="AB66:AC66"/>
    <mergeCell ref="AD60:AD61"/>
    <mergeCell ref="AE60:AE61"/>
    <mergeCell ref="W61:AA61"/>
    <mergeCell ref="A67:A68"/>
    <mergeCell ref="C67:G67"/>
    <mergeCell ref="H67:L67"/>
    <mergeCell ref="M67:Q67"/>
    <mergeCell ref="C66:G66"/>
    <mergeCell ref="H66:L66"/>
    <mergeCell ref="M66:Q66"/>
    <mergeCell ref="A69:A70"/>
    <mergeCell ref="C69:G69"/>
    <mergeCell ref="AB67:AC68"/>
    <mergeCell ref="AD67:AD68"/>
    <mergeCell ref="AE67:AE68"/>
    <mergeCell ref="C68:G68"/>
    <mergeCell ref="R67:V67"/>
    <mergeCell ref="W67:AA67"/>
    <mergeCell ref="H69:L69"/>
    <mergeCell ref="M69:Q69"/>
    <mergeCell ref="A71:A72"/>
    <mergeCell ref="C71:G71"/>
    <mergeCell ref="H71:L71"/>
    <mergeCell ref="M71:Q71"/>
    <mergeCell ref="R71:V71"/>
    <mergeCell ref="W71:AA71"/>
    <mergeCell ref="AB69:AC70"/>
    <mergeCell ref="AD69:AD70"/>
    <mergeCell ref="AB71:AC72"/>
    <mergeCell ref="AD71:AD72"/>
    <mergeCell ref="AE69:AE70"/>
    <mergeCell ref="H70:L70"/>
    <mergeCell ref="R69:V69"/>
    <mergeCell ref="W69:AA69"/>
    <mergeCell ref="AE71:AE72"/>
    <mergeCell ref="M72:Q72"/>
    <mergeCell ref="R74:V74"/>
    <mergeCell ref="A75:A76"/>
    <mergeCell ref="C75:G75"/>
    <mergeCell ref="H75:L75"/>
    <mergeCell ref="M75:Q75"/>
    <mergeCell ref="R75:V75"/>
    <mergeCell ref="A73:A74"/>
    <mergeCell ref="C73:G73"/>
    <mergeCell ref="R73:V73"/>
    <mergeCell ref="AD75:AD76"/>
    <mergeCell ref="AE75:AE76"/>
    <mergeCell ref="W76:AA76"/>
    <mergeCell ref="AB73:AC74"/>
    <mergeCell ref="AD73:AD74"/>
    <mergeCell ref="AE73:AE74"/>
    <mergeCell ref="W75:AA75"/>
    <mergeCell ref="W73:AA73"/>
    <mergeCell ref="AB75:AC76"/>
    <mergeCell ref="A80:A81"/>
    <mergeCell ref="C80:G80"/>
    <mergeCell ref="H80:L80"/>
    <mergeCell ref="M80:Q80"/>
    <mergeCell ref="H73:L73"/>
    <mergeCell ref="M73:Q73"/>
    <mergeCell ref="R80:V80"/>
    <mergeCell ref="W80:AA80"/>
    <mergeCell ref="AB80:AC81"/>
    <mergeCell ref="C79:G79"/>
    <mergeCell ref="H79:L79"/>
    <mergeCell ref="M79:Q79"/>
    <mergeCell ref="R79:V79"/>
    <mergeCell ref="W79:AA79"/>
    <mergeCell ref="AB79:AC79"/>
    <mergeCell ref="AD80:AD81"/>
    <mergeCell ref="AE80:AE81"/>
    <mergeCell ref="C81:G81"/>
    <mergeCell ref="A82:A83"/>
    <mergeCell ref="C82:G82"/>
    <mergeCell ref="H82:L82"/>
    <mergeCell ref="M82:Q82"/>
    <mergeCell ref="R82:V82"/>
    <mergeCell ref="W82:AA82"/>
    <mergeCell ref="AB82:AC83"/>
    <mergeCell ref="AD82:AD83"/>
    <mergeCell ref="AE82:AE83"/>
    <mergeCell ref="H83:L83"/>
    <mergeCell ref="A84:A85"/>
    <mergeCell ref="C84:G84"/>
    <mergeCell ref="H84:L84"/>
    <mergeCell ref="M84:Q84"/>
    <mergeCell ref="R84:V84"/>
    <mergeCell ref="W84:AA84"/>
    <mergeCell ref="AB84:AC85"/>
    <mergeCell ref="AD84:AD85"/>
    <mergeCell ref="AE84:AE85"/>
    <mergeCell ref="M85:Q85"/>
    <mergeCell ref="A86:A87"/>
    <mergeCell ref="C86:G86"/>
    <mergeCell ref="H86:L86"/>
    <mergeCell ref="M86:Q86"/>
    <mergeCell ref="R86:V86"/>
    <mergeCell ref="W86:AA86"/>
    <mergeCell ref="AB86:AC87"/>
    <mergeCell ref="AD86:AD87"/>
    <mergeCell ref="AE86:AE87"/>
    <mergeCell ref="W88:AA88"/>
    <mergeCell ref="AB88:AC89"/>
    <mergeCell ref="AD88:AD89"/>
    <mergeCell ref="R87:V87"/>
    <mergeCell ref="R88:V88"/>
    <mergeCell ref="A93:A94"/>
    <mergeCell ref="C93:G93"/>
    <mergeCell ref="H93:L93"/>
    <mergeCell ref="M93:Q93"/>
    <mergeCell ref="AE88:AE89"/>
    <mergeCell ref="W89:AA89"/>
    <mergeCell ref="A88:A89"/>
    <mergeCell ref="C88:G88"/>
    <mergeCell ref="H88:L88"/>
    <mergeCell ref="M88:Q88"/>
    <mergeCell ref="R93:V93"/>
    <mergeCell ref="W93:AA93"/>
    <mergeCell ref="AB93:AC94"/>
    <mergeCell ref="C92:G92"/>
    <mergeCell ref="H92:L92"/>
    <mergeCell ref="M92:Q92"/>
    <mergeCell ref="R92:V92"/>
    <mergeCell ref="W92:AA92"/>
    <mergeCell ref="AB92:AC92"/>
    <mergeCell ref="AD93:AD94"/>
    <mergeCell ref="AE93:AE94"/>
    <mergeCell ref="C94:G94"/>
    <mergeCell ref="A95:A96"/>
    <mergeCell ref="C95:G95"/>
    <mergeCell ref="H95:L95"/>
    <mergeCell ref="M95:Q95"/>
    <mergeCell ref="R95:V95"/>
    <mergeCell ref="W95:AA95"/>
    <mergeCell ref="AB95:AC96"/>
    <mergeCell ref="A99:A100"/>
    <mergeCell ref="C99:G99"/>
    <mergeCell ref="H99:L99"/>
    <mergeCell ref="M99:Q99"/>
    <mergeCell ref="AD95:AD96"/>
    <mergeCell ref="AE95:AE96"/>
    <mergeCell ref="H96:L96"/>
    <mergeCell ref="A97:A98"/>
    <mergeCell ref="C97:G97"/>
    <mergeCell ref="H97:L97"/>
    <mergeCell ref="AD97:AD98"/>
    <mergeCell ref="AE97:AE98"/>
    <mergeCell ref="R99:V99"/>
    <mergeCell ref="W99:AA99"/>
    <mergeCell ref="AB99:AC100"/>
    <mergeCell ref="M98:Q98"/>
    <mergeCell ref="M97:Q97"/>
    <mergeCell ref="R97:V97"/>
    <mergeCell ref="W97:AA97"/>
    <mergeCell ref="AB97:AC98"/>
    <mergeCell ref="C105:G105"/>
    <mergeCell ref="H105:L105"/>
    <mergeCell ref="M105:Q105"/>
    <mergeCell ref="R105:V105"/>
    <mergeCell ref="AD99:AD100"/>
    <mergeCell ref="AE99:AE100"/>
    <mergeCell ref="R100:V100"/>
    <mergeCell ref="M108:Q108"/>
    <mergeCell ref="R108:V108"/>
    <mergeCell ref="W108:AA108"/>
    <mergeCell ref="AB108:AC109"/>
    <mergeCell ref="M106:Q106"/>
    <mergeCell ref="R106:V106"/>
    <mergeCell ref="W106:AA106"/>
    <mergeCell ref="AB106:AC107"/>
    <mergeCell ref="C107:G107"/>
    <mergeCell ref="A108:A109"/>
    <mergeCell ref="C108:G108"/>
    <mergeCell ref="H108:L108"/>
    <mergeCell ref="A106:A107"/>
    <mergeCell ref="C106:G106"/>
    <mergeCell ref="H106:L106"/>
    <mergeCell ref="H109:L109"/>
    <mergeCell ref="AB110:AC111"/>
    <mergeCell ref="A112:A113"/>
    <mergeCell ref="C112:G112"/>
    <mergeCell ref="H112:L112"/>
    <mergeCell ref="M112:Q112"/>
    <mergeCell ref="A110:A111"/>
    <mergeCell ref="C110:G110"/>
    <mergeCell ref="H110:L110"/>
    <mergeCell ref="M111:Q111"/>
    <mergeCell ref="M110:Q110"/>
    <mergeCell ref="AD101:AD102"/>
    <mergeCell ref="A114:A115"/>
    <mergeCell ref="C114:G114"/>
    <mergeCell ref="H114:L114"/>
    <mergeCell ref="M114:Q114"/>
    <mergeCell ref="R114:V114"/>
    <mergeCell ref="W114:AA114"/>
    <mergeCell ref="AB114:AC115"/>
    <mergeCell ref="AD110:AD111"/>
    <mergeCell ref="R112:V112"/>
    <mergeCell ref="AD112:AD113"/>
    <mergeCell ref="R113:V113"/>
    <mergeCell ref="AD108:AD109"/>
    <mergeCell ref="AD106:AD107"/>
    <mergeCell ref="W105:AA105"/>
    <mergeCell ref="AB105:AC105"/>
    <mergeCell ref="W112:AA112"/>
    <mergeCell ref="AB112:AC113"/>
    <mergeCell ref="R110:V110"/>
    <mergeCell ref="W110:AA110"/>
    <mergeCell ref="A101:A102"/>
    <mergeCell ref="C101:G101"/>
    <mergeCell ref="H101:L101"/>
    <mergeCell ref="M101:Q101"/>
    <mergeCell ref="R101:V101"/>
    <mergeCell ref="W101:AA101"/>
    <mergeCell ref="AE101:AE102"/>
    <mergeCell ref="W102:AA102"/>
    <mergeCell ref="AD114:AD115"/>
    <mergeCell ref="AE114:AE115"/>
    <mergeCell ref="W115:AA115"/>
    <mergeCell ref="AE112:AE113"/>
    <mergeCell ref="AE110:AE111"/>
    <mergeCell ref="AE108:AE109"/>
    <mergeCell ref="AE106:AE107"/>
    <mergeCell ref="AB101:AC102"/>
  </mergeCells>
  <conditionalFormatting sqref="AE6:AE15 AE21:AE30 AE37:AE48 AE52:AE63 AE67:AE77 AE80:AE90 AE106:AE115 AE93:AE103 AE119:AE128">
    <cfRule type="cellIs" priority="1" dxfId="6" operator="equal" stopIfTrue="1">
      <formula>1</formula>
    </cfRule>
    <cfRule type="cellIs" priority="2" dxfId="7" operator="equal" stopIfTrue="1">
      <formula>2</formula>
    </cfRule>
  </conditionalFormatting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3:H64"/>
  <sheetViews>
    <sheetView zoomScalePageLayoutView="0" workbookViewId="0" topLeftCell="A16">
      <selection activeCell="I18" sqref="I18"/>
    </sheetView>
  </sheetViews>
  <sheetFormatPr defaultColWidth="9.00390625" defaultRowHeight="12.75"/>
  <cols>
    <col min="1" max="1" width="6.25390625" style="0" customWidth="1"/>
    <col min="2" max="2" width="26.625" style="0" customWidth="1"/>
    <col min="3" max="3" width="18.125" style="0" customWidth="1"/>
    <col min="4" max="4" width="16.875" style="0" customWidth="1"/>
    <col min="5" max="5" width="17.875" style="0" customWidth="1"/>
    <col min="6" max="6" width="15.75390625" style="0" customWidth="1"/>
    <col min="7" max="7" width="17.00390625" style="0" customWidth="1"/>
  </cols>
  <sheetData>
    <row r="3" spans="1:8" ht="18.75" customHeight="1">
      <c r="A3" s="269" t="s">
        <v>502</v>
      </c>
      <c r="B3" s="269"/>
      <c r="C3" s="269"/>
      <c r="D3" s="269"/>
      <c r="E3" s="269"/>
      <c r="F3" s="269"/>
      <c r="G3" s="269"/>
      <c r="H3" s="269"/>
    </row>
    <row r="4" spans="1:7" ht="15.75">
      <c r="A4" s="76"/>
      <c r="B4" s="35"/>
      <c r="C4" s="34"/>
      <c r="D4" s="33"/>
      <c r="E4" s="33"/>
      <c r="F4" s="361" t="s">
        <v>478</v>
      </c>
      <c r="G4" s="361"/>
    </row>
    <row r="5" spans="1:7" ht="17.25">
      <c r="A5" s="78"/>
      <c r="B5" s="74"/>
      <c r="C5" s="35"/>
      <c r="D5" s="35"/>
      <c r="E5" s="35"/>
      <c r="F5" s="36"/>
      <c r="G5" s="82" t="s">
        <v>425</v>
      </c>
    </row>
    <row r="6" spans="1:7" ht="13.5">
      <c r="A6" s="78"/>
      <c r="B6" s="39" t="s">
        <v>498</v>
      </c>
      <c r="C6" s="40"/>
      <c r="D6" s="37"/>
      <c r="E6" s="39"/>
      <c r="F6" s="235"/>
      <c r="G6" s="81"/>
    </row>
    <row r="7" spans="1:7" ht="12.75">
      <c r="A7" s="78"/>
      <c r="B7" s="83"/>
      <c r="C7" s="239"/>
      <c r="D7" s="222"/>
      <c r="E7" s="222"/>
      <c r="F7" s="222"/>
      <c r="G7" s="249"/>
    </row>
    <row r="8" spans="1:7" ht="12.75">
      <c r="A8" s="78"/>
      <c r="B8" s="39"/>
      <c r="C8" s="240"/>
      <c r="D8" s="222" t="s">
        <v>455</v>
      </c>
      <c r="E8" s="222"/>
      <c r="F8" s="222"/>
      <c r="G8" s="249"/>
    </row>
    <row r="9" spans="1:7" ht="12.75">
      <c r="A9" s="78"/>
      <c r="B9" s="39" t="s">
        <v>499</v>
      </c>
      <c r="C9" s="256"/>
      <c r="D9" s="246" t="s">
        <v>367</v>
      </c>
      <c r="E9" s="222"/>
      <c r="F9" s="222"/>
      <c r="G9" s="249"/>
    </row>
    <row r="10" spans="1:7" ht="12.75">
      <c r="A10" s="78"/>
      <c r="B10" s="237"/>
      <c r="C10" s="228" t="s">
        <v>359</v>
      </c>
      <c r="D10" s="240"/>
      <c r="E10" s="222"/>
      <c r="F10" s="225"/>
      <c r="G10" s="249"/>
    </row>
    <row r="11" spans="1:7" ht="12.75">
      <c r="A11" s="234"/>
      <c r="B11" s="238" t="s">
        <v>500</v>
      </c>
      <c r="C11" s="241" t="s">
        <v>375</v>
      </c>
      <c r="D11" s="242"/>
      <c r="E11" s="222" t="s">
        <v>455</v>
      </c>
      <c r="F11" s="225"/>
      <c r="G11" s="249"/>
    </row>
    <row r="12" spans="1:7" ht="12.75">
      <c r="A12" s="78"/>
      <c r="B12" s="39"/>
      <c r="C12" s="232"/>
      <c r="D12" s="242"/>
      <c r="E12" s="223" t="s">
        <v>375</v>
      </c>
      <c r="F12" s="225"/>
      <c r="G12" s="249"/>
    </row>
    <row r="13" spans="1:7" ht="12.75">
      <c r="A13" s="78"/>
      <c r="B13" s="39" t="s">
        <v>503</v>
      </c>
      <c r="C13" s="222"/>
      <c r="D13" s="257"/>
      <c r="E13" s="240"/>
      <c r="F13" s="222"/>
      <c r="G13" s="249"/>
    </row>
    <row r="14" spans="1:7" ht="12.75">
      <c r="A14" s="78"/>
      <c r="B14" s="83"/>
      <c r="C14" s="221"/>
      <c r="D14" s="244" t="s">
        <v>446</v>
      </c>
      <c r="E14" s="240"/>
      <c r="F14" s="222"/>
      <c r="G14" s="225"/>
    </row>
    <row r="15" spans="1:7" ht="12.75">
      <c r="A15" s="78"/>
      <c r="B15" s="125" t="s">
        <v>504</v>
      </c>
      <c r="C15" s="256"/>
      <c r="D15" s="224" t="s">
        <v>367</v>
      </c>
      <c r="E15" s="242"/>
      <c r="F15" s="225"/>
      <c r="G15" s="225"/>
    </row>
    <row r="16" spans="1:7" ht="12.75">
      <c r="A16" s="78"/>
      <c r="B16" s="39"/>
      <c r="C16" s="258"/>
      <c r="D16" s="222"/>
      <c r="E16" s="242"/>
      <c r="F16" s="225" t="s">
        <v>471</v>
      </c>
      <c r="G16" s="225"/>
    </row>
    <row r="17" spans="1:7" ht="12.75">
      <c r="A17" s="78"/>
      <c r="B17" s="39" t="s">
        <v>505</v>
      </c>
      <c r="C17" s="222"/>
      <c r="D17" s="233"/>
      <c r="E17" s="242"/>
      <c r="F17" s="245" t="s">
        <v>367</v>
      </c>
      <c r="G17" s="225"/>
    </row>
    <row r="18" spans="1:7" ht="12.75">
      <c r="A18" s="78"/>
      <c r="B18" s="83"/>
      <c r="C18" s="221"/>
      <c r="D18" s="232" t="s">
        <v>354</v>
      </c>
      <c r="E18" s="242"/>
      <c r="F18" s="242"/>
      <c r="G18" s="225"/>
    </row>
    <row r="19" spans="1:7" ht="12.75">
      <c r="A19" s="78"/>
      <c r="B19" s="125" t="s">
        <v>508</v>
      </c>
      <c r="C19" s="256"/>
      <c r="D19" s="223" t="s">
        <v>367</v>
      </c>
      <c r="E19" s="250"/>
      <c r="F19" s="242"/>
      <c r="G19" s="225"/>
    </row>
    <row r="20" spans="1:7" ht="12.75">
      <c r="A20" s="78"/>
      <c r="B20" s="39"/>
      <c r="C20" s="258"/>
      <c r="D20" s="242"/>
      <c r="E20" s="256"/>
      <c r="F20" s="242"/>
      <c r="G20" s="225"/>
    </row>
    <row r="21" spans="1:7" ht="12.75">
      <c r="A21" s="76"/>
      <c r="B21" s="39"/>
      <c r="C21" s="231"/>
      <c r="D21" s="250"/>
      <c r="E21" s="228" t="s">
        <v>471</v>
      </c>
      <c r="F21" s="240"/>
      <c r="G21" s="225"/>
    </row>
    <row r="22" spans="1:7" ht="12.75">
      <c r="A22" s="234"/>
      <c r="B22" s="125" t="s">
        <v>506</v>
      </c>
      <c r="C22" s="222"/>
      <c r="D22" s="240"/>
      <c r="E22" s="251" t="s">
        <v>376</v>
      </c>
      <c r="F22" s="240"/>
      <c r="G22" s="225"/>
    </row>
    <row r="23" spans="1:7" ht="12.75">
      <c r="A23" s="76"/>
      <c r="B23" s="83"/>
      <c r="C23" s="239"/>
      <c r="D23" s="242" t="s">
        <v>471</v>
      </c>
      <c r="E23" s="222"/>
      <c r="F23" s="227"/>
      <c r="G23" s="225"/>
    </row>
    <row r="24" spans="1:7" ht="12.75">
      <c r="A24" s="78"/>
      <c r="B24" s="253" t="s">
        <v>507</v>
      </c>
      <c r="C24" s="243"/>
      <c r="D24" s="241" t="s">
        <v>367</v>
      </c>
      <c r="E24" s="222"/>
      <c r="F24" s="242"/>
      <c r="G24" s="254"/>
    </row>
    <row r="25" spans="1:7" ht="12.75">
      <c r="A25" s="76"/>
      <c r="B25" s="39"/>
      <c r="C25" s="232"/>
      <c r="D25" s="222"/>
      <c r="E25" s="222"/>
      <c r="F25" s="242"/>
      <c r="G25" s="225" t="s">
        <v>471</v>
      </c>
    </row>
    <row r="26" spans="1:7" ht="13.5">
      <c r="A26" s="76"/>
      <c r="B26" s="39" t="s">
        <v>509</v>
      </c>
      <c r="C26" s="232"/>
      <c r="D26" s="222"/>
      <c r="E26" s="222"/>
      <c r="F26" s="247"/>
      <c r="G26" s="226" t="s">
        <v>375</v>
      </c>
    </row>
    <row r="27" spans="1:7" ht="12.75">
      <c r="A27" s="78"/>
      <c r="B27" s="83"/>
      <c r="C27" s="259"/>
      <c r="D27" s="222" t="s">
        <v>454</v>
      </c>
      <c r="E27" s="222"/>
      <c r="F27" s="242"/>
      <c r="G27" s="229"/>
    </row>
    <row r="28" spans="1:7" ht="12.75">
      <c r="A28" s="262"/>
      <c r="B28" s="125" t="s">
        <v>510</v>
      </c>
      <c r="C28" s="228"/>
      <c r="D28" s="246" t="s">
        <v>367</v>
      </c>
      <c r="E28" s="231"/>
      <c r="F28" s="227"/>
      <c r="G28" s="225"/>
    </row>
    <row r="29" spans="1:7" ht="15.75">
      <c r="A29" s="78"/>
      <c r="B29" s="83"/>
      <c r="C29" s="258"/>
      <c r="D29" s="242"/>
      <c r="E29" s="222" t="s">
        <v>476</v>
      </c>
      <c r="F29" s="227"/>
      <c r="G29" s="230"/>
    </row>
    <row r="30" spans="1:7" ht="12.75">
      <c r="A30" s="76"/>
      <c r="B30" s="39"/>
      <c r="C30" s="232"/>
      <c r="D30" s="242"/>
      <c r="E30" s="223" t="s">
        <v>367</v>
      </c>
      <c r="F30" s="227"/>
      <c r="G30" s="252"/>
    </row>
    <row r="31" spans="1:7" ht="12.75">
      <c r="A31" s="78"/>
      <c r="B31" s="39" t="s">
        <v>511</v>
      </c>
      <c r="C31" s="222"/>
      <c r="D31" s="240"/>
      <c r="E31" s="240"/>
      <c r="F31" s="242"/>
      <c r="G31" s="252"/>
    </row>
    <row r="32" spans="1:7" ht="12.75">
      <c r="A32" s="38"/>
      <c r="B32" s="83"/>
      <c r="C32" s="260"/>
      <c r="D32" s="244" t="s">
        <v>476</v>
      </c>
      <c r="E32" s="240"/>
      <c r="F32" s="242"/>
      <c r="G32" s="252"/>
    </row>
    <row r="33" spans="1:7" ht="12.75">
      <c r="A33" s="38"/>
      <c r="B33" s="125" t="s">
        <v>512</v>
      </c>
      <c r="C33" s="244"/>
      <c r="D33" s="224" t="s">
        <v>375</v>
      </c>
      <c r="E33" s="242"/>
      <c r="F33" s="255"/>
      <c r="G33" s="225"/>
    </row>
    <row r="34" spans="1:7" ht="12.75">
      <c r="A34" s="78"/>
      <c r="B34" s="39"/>
      <c r="C34" s="232"/>
      <c r="D34" s="222"/>
      <c r="E34" s="242"/>
      <c r="F34" s="248" t="s">
        <v>450</v>
      </c>
      <c r="G34" s="225"/>
    </row>
    <row r="35" spans="1:7" ht="12.75">
      <c r="A35" s="41"/>
      <c r="B35" s="39" t="s">
        <v>513</v>
      </c>
      <c r="C35" s="222"/>
      <c r="D35" s="233"/>
      <c r="E35" s="242"/>
      <c r="F35" s="226" t="s">
        <v>367</v>
      </c>
      <c r="G35" s="225"/>
    </row>
    <row r="36" spans="1:7" ht="12.75">
      <c r="A36" s="78"/>
      <c r="B36" s="83"/>
      <c r="C36" s="221"/>
      <c r="D36" s="232" t="s">
        <v>450</v>
      </c>
      <c r="E36" s="242"/>
      <c r="F36" s="222"/>
      <c r="G36" s="225"/>
    </row>
    <row r="37" spans="1:7" ht="12.75">
      <c r="A37" s="39"/>
      <c r="B37" s="125" t="s">
        <v>514</v>
      </c>
      <c r="C37" s="261"/>
      <c r="D37" s="223" t="s">
        <v>367</v>
      </c>
      <c r="E37" s="250"/>
      <c r="F37" s="222"/>
      <c r="G37" s="225"/>
    </row>
    <row r="38" spans="1:7" ht="12.75">
      <c r="A38" s="75"/>
      <c r="B38" s="39"/>
      <c r="C38" s="232"/>
      <c r="D38" s="242"/>
      <c r="E38" s="242"/>
      <c r="F38" s="222"/>
      <c r="G38" s="225"/>
    </row>
    <row r="39" spans="1:7" ht="12.75">
      <c r="A39" s="39"/>
      <c r="B39" s="39" t="s">
        <v>515</v>
      </c>
      <c r="C39" s="231"/>
      <c r="D39" s="250"/>
      <c r="E39" s="228" t="s">
        <v>450</v>
      </c>
      <c r="F39" s="232"/>
      <c r="G39" s="225"/>
    </row>
    <row r="40" spans="1:7" ht="12.75">
      <c r="A40" s="75"/>
      <c r="B40" s="237"/>
      <c r="C40" s="222" t="s">
        <v>468</v>
      </c>
      <c r="D40" s="240"/>
      <c r="E40" s="251" t="s">
        <v>376</v>
      </c>
      <c r="F40" s="232"/>
      <c r="G40" s="225"/>
    </row>
    <row r="41" spans="1:7" ht="12.75">
      <c r="A41" s="263"/>
      <c r="B41" s="238" t="s">
        <v>516</v>
      </c>
      <c r="C41" s="246" t="s">
        <v>376</v>
      </c>
      <c r="D41" s="242"/>
      <c r="E41" s="222"/>
      <c r="F41" s="225"/>
      <c r="G41" s="225"/>
    </row>
    <row r="42" spans="1:7" ht="12.75">
      <c r="A42" s="75"/>
      <c r="B42" s="39"/>
      <c r="C42" s="240"/>
      <c r="D42" s="228" t="s">
        <v>355</v>
      </c>
      <c r="E42" s="222"/>
      <c r="F42" s="225"/>
      <c r="G42" s="225"/>
    </row>
    <row r="43" spans="1:7" ht="12.75">
      <c r="A43" s="39"/>
      <c r="B43" s="39"/>
      <c r="C43" s="240"/>
      <c r="D43" s="241" t="s">
        <v>376</v>
      </c>
      <c r="E43" s="222"/>
      <c r="F43" s="225"/>
      <c r="G43" s="225"/>
    </row>
    <row r="44" spans="1:7" ht="12.75">
      <c r="A44" s="75"/>
      <c r="B44" s="125" t="s">
        <v>517</v>
      </c>
      <c r="C44" s="244"/>
      <c r="D44" s="232"/>
      <c r="E44" s="222"/>
      <c r="F44" s="222"/>
      <c r="G44" s="225"/>
    </row>
    <row r="45" spans="1:7" ht="12.75">
      <c r="A45" s="39"/>
      <c r="B45" s="39"/>
      <c r="C45" s="40"/>
      <c r="D45" s="37"/>
      <c r="E45" s="236"/>
      <c r="F45" s="39"/>
      <c r="G45" s="41"/>
    </row>
    <row r="46" spans="1:7" ht="12.75">
      <c r="A46" s="75"/>
      <c r="B46" s="74"/>
      <c r="C46" s="80"/>
      <c r="D46" s="38"/>
      <c r="E46" s="41"/>
      <c r="F46" s="41"/>
      <c r="G46" s="41"/>
    </row>
    <row r="47" spans="1:7" ht="12.75">
      <c r="A47" s="39"/>
      <c r="B47" s="74"/>
      <c r="C47" s="358"/>
      <c r="D47" s="41"/>
      <c r="E47" s="79"/>
      <c r="F47" s="41"/>
      <c r="G47" s="41"/>
    </row>
    <row r="48" spans="1:7" ht="12.75">
      <c r="A48" s="75"/>
      <c r="B48" s="74"/>
      <c r="C48" s="358"/>
      <c r="D48" s="41"/>
      <c r="E48" s="79"/>
      <c r="F48" s="41"/>
      <c r="G48" s="41"/>
    </row>
    <row r="49" spans="1:7" ht="12.75">
      <c r="A49" s="39"/>
      <c r="B49" s="74"/>
      <c r="C49" s="80"/>
      <c r="D49" s="74"/>
      <c r="E49" s="79"/>
      <c r="F49" s="360"/>
      <c r="G49" s="41"/>
    </row>
    <row r="50" spans="1:7" ht="12.75">
      <c r="A50" s="75"/>
      <c r="B50" s="74"/>
      <c r="C50" s="80"/>
      <c r="D50" s="74"/>
      <c r="E50" s="79"/>
      <c r="F50" s="360"/>
      <c r="G50" s="41"/>
    </row>
    <row r="51" spans="1:7" ht="12.75">
      <c r="A51" s="39"/>
      <c r="B51" s="74"/>
      <c r="C51" s="358"/>
      <c r="D51" s="41"/>
      <c r="E51" s="79"/>
      <c r="F51" s="41"/>
      <c r="G51" s="41"/>
    </row>
    <row r="52" spans="1:7" ht="12.75">
      <c r="A52" s="75"/>
      <c r="B52" s="74"/>
      <c r="C52" s="358"/>
      <c r="D52" s="41"/>
      <c r="E52" s="79"/>
      <c r="F52" s="41"/>
      <c r="G52" s="41"/>
    </row>
    <row r="53" spans="1:7" ht="12.75">
      <c r="A53" s="39"/>
      <c r="B53" s="74"/>
      <c r="C53" s="80"/>
      <c r="D53" s="359"/>
      <c r="E53" s="41"/>
      <c r="F53" s="41"/>
      <c r="G53" s="41"/>
    </row>
    <row r="54" spans="1:7" ht="12.75">
      <c r="A54" s="75"/>
      <c r="B54" s="74"/>
      <c r="C54" s="80"/>
      <c r="D54" s="359"/>
      <c r="E54" s="41"/>
      <c r="F54" s="41"/>
      <c r="G54" s="41"/>
    </row>
    <row r="55" spans="1:7" ht="12.75">
      <c r="A55" s="39"/>
      <c r="B55" s="74"/>
      <c r="C55" s="358"/>
      <c r="D55" s="41"/>
      <c r="E55" s="79"/>
      <c r="F55" s="41"/>
      <c r="G55" s="41"/>
    </row>
    <row r="56" spans="1:7" ht="12.75">
      <c r="A56" s="75"/>
      <c r="B56" s="74"/>
      <c r="C56" s="358"/>
      <c r="D56" s="41"/>
      <c r="E56" s="79"/>
      <c r="F56" s="41"/>
      <c r="G56" s="41"/>
    </row>
    <row r="57" spans="1:7" ht="12.75">
      <c r="A57" s="39"/>
      <c r="B57" s="74"/>
      <c r="C57" s="80"/>
      <c r="D57" s="74"/>
      <c r="E57" s="360"/>
      <c r="F57" s="41"/>
      <c r="G57" s="41"/>
    </row>
    <row r="58" spans="1:7" ht="12.75">
      <c r="A58" s="75"/>
      <c r="B58" s="74"/>
      <c r="C58" s="80"/>
      <c r="D58" s="74"/>
      <c r="E58" s="360"/>
      <c r="F58" s="41"/>
      <c r="G58" s="41"/>
    </row>
    <row r="59" spans="1:7" ht="12.75">
      <c r="A59" s="39"/>
      <c r="B59" s="74"/>
      <c r="C59" s="358"/>
      <c r="D59" s="41"/>
      <c r="E59" s="79"/>
      <c r="F59" s="41"/>
      <c r="G59" s="41"/>
    </row>
    <row r="60" spans="1:7" ht="12.75">
      <c r="A60" s="75"/>
      <c r="B60" s="74"/>
      <c r="C60" s="358"/>
      <c r="D60" s="41"/>
      <c r="E60" s="79"/>
      <c r="F60" s="41"/>
      <c r="G60" s="41"/>
    </row>
    <row r="61" spans="1:7" ht="12.75">
      <c r="A61" s="39"/>
      <c r="B61" s="74"/>
      <c r="C61" s="80"/>
      <c r="D61" s="359"/>
      <c r="E61" s="41"/>
      <c r="F61" s="41"/>
      <c r="G61" s="41"/>
    </row>
    <row r="62" spans="1:7" ht="12.75">
      <c r="A62" s="75"/>
      <c r="B62" s="74"/>
      <c r="C62" s="80"/>
      <c r="D62" s="359"/>
      <c r="E62" s="41"/>
      <c r="F62" s="41"/>
      <c r="G62" s="41"/>
    </row>
    <row r="63" spans="1:7" ht="12.75">
      <c r="A63" s="39"/>
      <c r="B63" s="74"/>
      <c r="C63" s="358"/>
      <c r="D63" s="41"/>
      <c r="E63" s="79"/>
      <c r="F63" s="41"/>
      <c r="G63" s="41"/>
    </row>
    <row r="64" spans="1:7" ht="12.75">
      <c r="A64" s="75"/>
      <c r="B64" s="74"/>
      <c r="C64" s="358"/>
      <c r="D64" s="77"/>
      <c r="E64" s="79"/>
      <c r="F64" s="41"/>
      <c r="G64" s="41"/>
    </row>
  </sheetData>
  <sheetProtection/>
  <mergeCells count="11">
    <mergeCell ref="A3:H3"/>
    <mergeCell ref="C59:C60"/>
    <mergeCell ref="D61:D62"/>
    <mergeCell ref="C63:C64"/>
    <mergeCell ref="C47:C48"/>
    <mergeCell ref="E57:E58"/>
    <mergeCell ref="F4:G4"/>
    <mergeCell ref="F49:F50"/>
    <mergeCell ref="C51:C52"/>
    <mergeCell ref="D53:D54"/>
    <mergeCell ref="C55:C56"/>
  </mergeCells>
  <conditionalFormatting sqref="F39:F40 F21:F22">
    <cfRule type="cellIs" priority="15" dxfId="8" operator="equal" stopIfTrue="1">
      <formula>87</formula>
    </cfRule>
    <cfRule type="cellIs" priority="16" dxfId="8" operator="equal" stopIfTrue="1">
      <formula>119</formula>
    </cfRule>
  </conditionalFormatting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3:H64"/>
  <sheetViews>
    <sheetView zoomScalePageLayoutView="0" workbookViewId="0" topLeftCell="A4">
      <selection activeCell="H34" sqref="H34"/>
    </sheetView>
  </sheetViews>
  <sheetFormatPr defaultColWidth="9.00390625" defaultRowHeight="12.75"/>
  <cols>
    <col min="2" max="2" width="22.75390625" style="0" customWidth="1"/>
    <col min="3" max="3" width="14.625" style="0" customWidth="1"/>
    <col min="4" max="4" width="18.625" style="0" customWidth="1"/>
    <col min="5" max="5" width="18.125" style="0" customWidth="1"/>
    <col min="6" max="6" width="19.625" style="0" customWidth="1"/>
    <col min="7" max="7" width="18.125" style="0" customWidth="1"/>
  </cols>
  <sheetData>
    <row r="3" spans="1:8" ht="18.75">
      <c r="A3" s="269" t="s">
        <v>501</v>
      </c>
      <c r="B3" s="269"/>
      <c r="C3" s="269"/>
      <c r="D3" s="269"/>
      <c r="E3" s="269"/>
      <c r="F3" s="269"/>
      <c r="G3" s="269"/>
      <c r="H3" s="269"/>
    </row>
    <row r="4" spans="1:7" ht="15.75">
      <c r="A4" s="76"/>
      <c r="B4" s="35"/>
      <c r="C4" s="34"/>
      <c r="D4" s="33"/>
      <c r="E4" s="33"/>
      <c r="F4" s="361" t="s">
        <v>478</v>
      </c>
      <c r="G4" s="361"/>
    </row>
    <row r="5" spans="1:7" ht="17.25">
      <c r="A5" s="78"/>
      <c r="B5" s="74"/>
      <c r="C5" s="35"/>
      <c r="D5" s="35"/>
      <c r="E5" s="35"/>
      <c r="F5" s="36"/>
      <c r="G5" s="82" t="s">
        <v>425</v>
      </c>
    </row>
    <row r="6" spans="1:7" ht="13.5">
      <c r="A6" s="78"/>
      <c r="B6" s="39" t="s">
        <v>518</v>
      </c>
      <c r="C6" s="40"/>
      <c r="D6" s="37"/>
      <c r="E6" s="39"/>
      <c r="F6" s="235"/>
      <c r="G6" s="81"/>
    </row>
    <row r="7" spans="1:7" ht="12.75">
      <c r="A7" s="78"/>
      <c r="B7" s="83"/>
      <c r="C7" s="239"/>
      <c r="D7" s="222"/>
      <c r="E7" s="222"/>
      <c r="F7" s="222"/>
      <c r="G7" s="249"/>
    </row>
    <row r="8" spans="1:7" ht="12.75">
      <c r="A8" s="78"/>
      <c r="B8" s="39"/>
      <c r="C8" s="240"/>
      <c r="D8" s="222" t="s">
        <v>456</v>
      </c>
      <c r="E8" s="222"/>
      <c r="F8" s="222"/>
      <c r="G8" s="249"/>
    </row>
    <row r="9" spans="1:7" ht="12.75">
      <c r="A9" s="78"/>
      <c r="B9" s="39" t="s">
        <v>519</v>
      </c>
      <c r="C9" s="256"/>
      <c r="D9" s="246" t="s">
        <v>376</v>
      </c>
      <c r="E9" s="222"/>
      <c r="F9" s="222"/>
      <c r="G9" s="249"/>
    </row>
    <row r="10" spans="1:7" ht="12.75">
      <c r="A10" s="78"/>
      <c r="B10" s="237"/>
      <c r="C10" s="228" t="s">
        <v>464</v>
      </c>
      <c r="D10" s="240"/>
      <c r="E10" s="222"/>
      <c r="F10" s="225"/>
      <c r="G10" s="249"/>
    </row>
    <row r="11" spans="1:7" ht="12.75">
      <c r="A11" s="234"/>
      <c r="B11" s="238" t="s">
        <v>520</v>
      </c>
      <c r="C11" s="241" t="s">
        <v>376</v>
      </c>
      <c r="D11" s="242"/>
      <c r="E11" s="222" t="s">
        <v>456</v>
      </c>
      <c r="F11" s="225"/>
      <c r="G11" s="249"/>
    </row>
    <row r="12" spans="1:7" ht="12.75">
      <c r="A12" s="78"/>
      <c r="B12" s="39"/>
      <c r="C12" s="232"/>
      <c r="D12" s="242"/>
      <c r="E12" s="223" t="s">
        <v>367</v>
      </c>
      <c r="F12" s="225"/>
      <c r="G12" s="249"/>
    </row>
    <row r="13" spans="1:7" ht="12.75">
      <c r="A13" s="78"/>
      <c r="B13" s="39" t="s">
        <v>521</v>
      </c>
      <c r="C13" s="222"/>
      <c r="D13" s="257"/>
      <c r="E13" s="240"/>
      <c r="F13" s="222"/>
      <c r="G13" s="249"/>
    </row>
    <row r="14" spans="1:7" ht="12.75">
      <c r="A14" s="78"/>
      <c r="B14" s="83"/>
      <c r="C14" s="221"/>
      <c r="D14" s="244" t="s">
        <v>360</v>
      </c>
      <c r="E14" s="240"/>
      <c r="F14" s="222"/>
      <c r="G14" s="225"/>
    </row>
    <row r="15" spans="1:7" ht="12.75">
      <c r="A15" s="78"/>
      <c r="B15" s="125" t="s">
        <v>522</v>
      </c>
      <c r="C15" s="256"/>
      <c r="D15" s="224" t="s">
        <v>376</v>
      </c>
      <c r="E15" s="242"/>
      <c r="F15" s="225"/>
      <c r="G15" s="225"/>
    </row>
    <row r="16" spans="1:7" ht="12.75">
      <c r="A16" s="78"/>
      <c r="B16" s="39"/>
      <c r="C16" s="258"/>
      <c r="D16" s="222"/>
      <c r="E16" s="242"/>
      <c r="F16" s="225" t="s">
        <v>456</v>
      </c>
      <c r="G16" s="225"/>
    </row>
    <row r="17" spans="1:7" ht="12.75">
      <c r="A17" s="78"/>
      <c r="B17" s="39" t="s">
        <v>523</v>
      </c>
      <c r="C17" s="222"/>
      <c r="D17" s="233"/>
      <c r="E17" s="242"/>
      <c r="F17" s="245" t="s">
        <v>367</v>
      </c>
      <c r="G17" s="225"/>
    </row>
    <row r="18" spans="1:7" ht="12.75">
      <c r="A18" s="78"/>
      <c r="B18" s="83"/>
      <c r="C18" s="221"/>
      <c r="D18" s="232" t="s">
        <v>416</v>
      </c>
      <c r="E18" s="242"/>
      <c r="F18" s="242"/>
      <c r="G18" s="225"/>
    </row>
    <row r="19" spans="1:7" ht="12.75">
      <c r="A19" s="78"/>
      <c r="B19" s="125" t="s">
        <v>524</v>
      </c>
      <c r="C19" s="256"/>
      <c r="D19" s="223" t="s">
        <v>367</v>
      </c>
      <c r="E19" s="250"/>
      <c r="F19" s="242"/>
      <c r="G19" s="225"/>
    </row>
    <row r="20" spans="1:7" ht="12.75">
      <c r="A20" s="78"/>
      <c r="B20" s="39"/>
      <c r="C20" s="258"/>
      <c r="D20" s="242"/>
      <c r="E20" s="256"/>
      <c r="F20" s="242"/>
      <c r="G20" s="225"/>
    </row>
    <row r="21" spans="1:7" ht="12.75">
      <c r="A21" s="76"/>
      <c r="B21" s="39"/>
      <c r="C21" s="231"/>
      <c r="D21" s="250"/>
      <c r="E21" s="228" t="s">
        <v>416</v>
      </c>
      <c r="F21" s="240"/>
      <c r="G21" s="225"/>
    </row>
    <row r="22" spans="1:7" ht="12.75">
      <c r="A22" s="234"/>
      <c r="B22" s="125" t="s">
        <v>525</v>
      </c>
      <c r="C22" s="222"/>
      <c r="D22" s="240"/>
      <c r="E22" s="251" t="s">
        <v>376</v>
      </c>
      <c r="F22" s="240"/>
      <c r="G22" s="225"/>
    </row>
    <row r="23" spans="1:7" ht="12.75">
      <c r="A23" s="76"/>
      <c r="B23" s="83"/>
      <c r="C23" s="239"/>
      <c r="D23" s="242" t="s">
        <v>452</v>
      </c>
      <c r="E23" s="222"/>
      <c r="F23" s="227"/>
      <c r="G23" s="225"/>
    </row>
    <row r="24" spans="1:7" ht="12.75">
      <c r="A24" s="78"/>
      <c r="B24" s="253" t="s">
        <v>526</v>
      </c>
      <c r="C24" s="243"/>
      <c r="D24" s="241" t="s">
        <v>375</v>
      </c>
      <c r="E24" s="222"/>
      <c r="F24" s="242"/>
      <c r="G24" s="254"/>
    </row>
    <row r="25" spans="1:8" ht="12.75">
      <c r="A25" s="76"/>
      <c r="B25" s="39"/>
      <c r="C25" s="232"/>
      <c r="D25" s="222"/>
      <c r="E25" s="222"/>
      <c r="F25" s="242"/>
      <c r="G25" s="362" t="s">
        <v>474</v>
      </c>
      <c r="H25" s="127"/>
    </row>
    <row r="26" spans="1:7" ht="13.5">
      <c r="A26" s="76"/>
      <c r="B26" s="39" t="s">
        <v>527</v>
      </c>
      <c r="C26" s="232"/>
      <c r="D26" s="222"/>
      <c r="E26" s="222"/>
      <c r="F26" s="247"/>
      <c r="G26" s="226" t="s">
        <v>375</v>
      </c>
    </row>
    <row r="27" spans="1:7" ht="12.75">
      <c r="A27" s="78"/>
      <c r="B27" s="83"/>
      <c r="C27" s="259"/>
      <c r="D27" s="231"/>
      <c r="E27" s="222"/>
      <c r="F27" s="242"/>
      <c r="G27" s="229"/>
    </row>
    <row r="28" spans="1:7" ht="12.75">
      <c r="A28" s="76"/>
      <c r="B28" s="39"/>
      <c r="C28" s="240"/>
      <c r="D28" s="222" t="s">
        <v>358</v>
      </c>
      <c r="E28" s="222"/>
      <c r="F28" s="242"/>
      <c r="G28" s="225"/>
    </row>
    <row r="29" spans="1:7" ht="12.75">
      <c r="A29" s="78"/>
      <c r="B29" s="39" t="s">
        <v>528</v>
      </c>
      <c r="C29" s="242"/>
      <c r="D29" s="246" t="s">
        <v>367</v>
      </c>
      <c r="E29" s="222"/>
      <c r="F29" s="242"/>
      <c r="G29" s="225"/>
    </row>
    <row r="30" spans="1:7" ht="12.75">
      <c r="A30" s="262"/>
      <c r="B30" s="237"/>
      <c r="C30" s="228" t="s">
        <v>473</v>
      </c>
      <c r="D30" s="240"/>
      <c r="E30" s="231"/>
      <c r="F30" s="227"/>
      <c r="G30" s="225"/>
    </row>
    <row r="31" spans="1:7" ht="15.75">
      <c r="A31" s="78"/>
      <c r="B31" s="238" t="s">
        <v>529</v>
      </c>
      <c r="C31" s="241" t="s">
        <v>375</v>
      </c>
      <c r="D31" s="242"/>
      <c r="E31" s="222" t="s">
        <v>357</v>
      </c>
      <c r="F31" s="227"/>
      <c r="G31" s="230"/>
    </row>
    <row r="32" spans="1:7" ht="12.75">
      <c r="A32" s="76"/>
      <c r="B32" s="39"/>
      <c r="C32" s="232"/>
      <c r="D32" s="242"/>
      <c r="E32" s="223" t="s">
        <v>367</v>
      </c>
      <c r="F32" s="227"/>
      <c r="G32" s="252"/>
    </row>
    <row r="33" spans="1:7" ht="12.75">
      <c r="A33" s="78"/>
      <c r="B33" s="39" t="s">
        <v>530</v>
      </c>
      <c r="C33" s="222"/>
      <c r="D33" s="240"/>
      <c r="E33" s="240"/>
      <c r="F33" s="242"/>
      <c r="G33" s="252"/>
    </row>
    <row r="34" spans="1:7" ht="12.75">
      <c r="A34" s="38"/>
      <c r="B34" s="83"/>
      <c r="C34" s="260"/>
      <c r="D34" s="244" t="s">
        <v>357</v>
      </c>
      <c r="E34" s="240"/>
      <c r="F34" s="242"/>
      <c r="G34" s="252"/>
    </row>
    <row r="35" spans="1:7" ht="12.75">
      <c r="A35" s="38"/>
      <c r="B35" s="125" t="s">
        <v>531</v>
      </c>
      <c r="C35" s="244"/>
      <c r="D35" s="224" t="s">
        <v>367</v>
      </c>
      <c r="E35" s="242"/>
      <c r="F35" s="255"/>
      <c r="G35" s="225"/>
    </row>
    <row r="36" spans="1:7" ht="12.75">
      <c r="A36" s="78"/>
      <c r="B36" s="39"/>
      <c r="C36" s="232"/>
      <c r="D36" s="222"/>
      <c r="E36" s="242"/>
      <c r="F36" s="228" t="s">
        <v>474</v>
      </c>
      <c r="G36" s="225"/>
    </row>
    <row r="37" spans="1:7" ht="12.75">
      <c r="A37" s="41"/>
      <c r="B37" s="39" t="s">
        <v>532</v>
      </c>
      <c r="C37" s="222"/>
      <c r="D37" s="233"/>
      <c r="E37" s="242"/>
      <c r="F37" s="226" t="s">
        <v>376</v>
      </c>
      <c r="G37" s="225"/>
    </row>
    <row r="38" spans="1:7" ht="12.75">
      <c r="A38" s="78"/>
      <c r="B38" s="83"/>
      <c r="C38" s="221"/>
      <c r="D38" s="232" t="s">
        <v>364</v>
      </c>
      <c r="E38" s="242"/>
      <c r="F38" s="222"/>
      <c r="G38" s="225"/>
    </row>
    <row r="39" spans="1:7" ht="12.75">
      <c r="A39" s="39"/>
      <c r="B39" s="125" t="s">
        <v>533</v>
      </c>
      <c r="C39" s="261"/>
      <c r="D39" s="223" t="s">
        <v>375</v>
      </c>
      <c r="E39" s="250"/>
      <c r="F39" s="222"/>
      <c r="G39" s="225"/>
    </row>
    <row r="40" spans="1:7" ht="12.75">
      <c r="A40" s="75"/>
      <c r="B40" s="39"/>
      <c r="C40" s="232"/>
      <c r="D40" s="242"/>
      <c r="E40" s="242"/>
      <c r="F40" s="222"/>
      <c r="G40" s="225"/>
    </row>
    <row r="41" spans="1:7" ht="12.75">
      <c r="A41" s="39"/>
      <c r="B41" s="39" t="s">
        <v>534</v>
      </c>
      <c r="C41" s="231"/>
      <c r="D41" s="250"/>
      <c r="E41" s="228" t="s">
        <v>474</v>
      </c>
      <c r="F41" s="232"/>
      <c r="G41" s="225"/>
    </row>
    <row r="42" spans="1:7" ht="12.75">
      <c r="A42" s="75"/>
      <c r="B42" s="237"/>
      <c r="C42" s="222" t="s">
        <v>356</v>
      </c>
      <c r="D42" s="240"/>
      <c r="E42" s="251" t="s">
        <v>367</v>
      </c>
      <c r="F42" s="232"/>
      <c r="G42" s="225"/>
    </row>
    <row r="43" spans="1:7" ht="12.75">
      <c r="A43" s="263"/>
      <c r="B43" s="238" t="s">
        <v>535</v>
      </c>
      <c r="C43" s="246" t="s">
        <v>367</v>
      </c>
      <c r="D43" s="242"/>
      <c r="E43" s="222"/>
      <c r="F43" s="225"/>
      <c r="G43" s="225"/>
    </row>
    <row r="44" spans="1:7" ht="12.75">
      <c r="A44" s="75"/>
      <c r="B44" s="39"/>
      <c r="C44" s="240"/>
      <c r="D44" s="228" t="s">
        <v>474</v>
      </c>
      <c r="E44" s="222"/>
      <c r="F44" s="225"/>
      <c r="G44" s="225"/>
    </row>
    <row r="45" spans="1:7" ht="12.75">
      <c r="A45" s="39"/>
      <c r="B45" s="39"/>
      <c r="C45" s="240"/>
      <c r="D45" s="241" t="s">
        <v>367</v>
      </c>
      <c r="E45" s="222"/>
      <c r="F45" s="225"/>
      <c r="G45" s="225"/>
    </row>
    <row r="46" spans="1:7" ht="12.75">
      <c r="A46" s="75"/>
      <c r="B46" s="125" t="s">
        <v>536</v>
      </c>
      <c r="C46" s="244"/>
      <c r="D46" s="232"/>
      <c r="E46" s="222"/>
      <c r="F46" s="222"/>
      <c r="G46" s="225"/>
    </row>
    <row r="47" spans="1:7" ht="12.75">
      <c r="A47" s="39"/>
      <c r="B47" s="39"/>
      <c r="C47" s="40"/>
      <c r="D47" s="37"/>
      <c r="E47" s="236"/>
      <c r="F47" s="39"/>
      <c r="G47" s="41"/>
    </row>
    <row r="48" spans="1:7" ht="12.75">
      <c r="A48" s="75"/>
      <c r="B48" s="74"/>
      <c r="C48" s="80"/>
      <c r="D48" s="38"/>
      <c r="E48" s="41"/>
      <c r="F48" s="41"/>
      <c r="G48" s="41"/>
    </row>
    <row r="49" spans="1:7" ht="12.75">
      <c r="A49" s="39"/>
      <c r="B49" s="74"/>
      <c r="C49" s="358"/>
      <c r="D49" s="41"/>
      <c r="E49" s="79"/>
      <c r="F49" s="41"/>
      <c r="G49" s="41"/>
    </row>
    <row r="50" spans="1:7" ht="12.75">
      <c r="A50" s="75"/>
      <c r="B50" s="74"/>
      <c r="C50" s="358"/>
      <c r="D50" s="41"/>
      <c r="E50" s="79"/>
      <c r="F50" s="41"/>
      <c r="G50" s="41"/>
    </row>
    <row r="51" spans="1:7" ht="12.75">
      <c r="A51" s="39"/>
      <c r="B51" s="74"/>
      <c r="C51" s="80"/>
      <c r="D51" s="74"/>
      <c r="E51" s="79"/>
      <c r="F51" s="360"/>
      <c r="G51" s="41"/>
    </row>
    <row r="52" spans="1:7" ht="12.75">
      <c r="A52" s="75"/>
      <c r="B52" s="74"/>
      <c r="C52" s="80"/>
      <c r="D52" s="74"/>
      <c r="E52" s="79"/>
      <c r="F52" s="360"/>
      <c r="G52" s="41"/>
    </row>
    <row r="53" spans="1:7" ht="12.75">
      <c r="A53" s="39"/>
      <c r="B53" s="74"/>
      <c r="C53" s="358"/>
      <c r="D53" s="41"/>
      <c r="E53" s="79"/>
      <c r="F53" s="41"/>
      <c r="G53" s="41"/>
    </row>
    <row r="54" spans="1:7" ht="12.75">
      <c r="A54" s="75"/>
      <c r="B54" s="74"/>
      <c r="C54" s="358"/>
      <c r="D54" s="41"/>
      <c r="E54" s="79"/>
      <c r="F54" s="41"/>
      <c r="G54" s="41"/>
    </row>
    <row r="55" spans="1:7" ht="12.75">
      <c r="A55" s="39"/>
      <c r="B55" s="74"/>
      <c r="C55" s="80"/>
      <c r="D55" s="359"/>
      <c r="E55" s="41"/>
      <c r="F55" s="41"/>
      <c r="G55" s="41"/>
    </row>
    <row r="56" spans="1:7" ht="12.75">
      <c r="A56" s="75"/>
      <c r="B56" s="74"/>
      <c r="C56" s="80"/>
      <c r="D56" s="359"/>
      <c r="E56" s="41"/>
      <c r="F56" s="41"/>
      <c r="G56" s="41"/>
    </row>
    <row r="57" spans="1:7" ht="12.75">
      <c r="A57" s="39"/>
      <c r="B57" s="74"/>
      <c r="C57" s="358"/>
      <c r="D57" s="41"/>
      <c r="E57" s="79"/>
      <c r="F57" s="41"/>
      <c r="G57" s="41"/>
    </row>
    <row r="58" spans="1:7" ht="12.75">
      <c r="A58" s="75"/>
      <c r="B58" s="74"/>
      <c r="C58" s="358"/>
      <c r="D58" s="41"/>
      <c r="E58" s="79"/>
      <c r="F58" s="41"/>
      <c r="G58" s="41"/>
    </row>
    <row r="59" spans="1:7" ht="12.75">
      <c r="A59" s="39"/>
      <c r="B59" s="74"/>
      <c r="C59" s="80"/>
      <c r="D59" s="74"/>
      <c r="E59" s="360"/>
      <c r="F59" s="41"/>
      <c r="G59" s="41"/>
    </row>
    <row r="60" spans="1:7" ht="12.75">
      <c r="A60" s="75"/>
      <c r="B60" s="74"/>
      <c r="C60" s="80"/>
      <c r="D60" s="74"/>
      <c r="E60" s="360"/>
      <c r="F60" s="41"/>
      <c r="G60" s="41"/>
    </row>
    <row r="61" spans="1:7" ht="12.75">
      <c r="A61" s="39"/>
      <c r="B61" s="74"/>
      <c r="C61" s="358"/>
      <c r="D61" s="41"/>
      <c r="E61" s="79"/>
      <c r="F61" s="41"/>
      <c r="G61" s="41"/>
    </row>
    <row r="62" spans="1:7" ht="12.75">
      <c r="A62" s="75"/>
      <c r="B62" s="74"/>
      <c r="C62" s="358"/>
      <c r="D62" s="41"/>
      <c r="E62" s="79"/>
      <c r="F62" s="41"/>
      <c r="G62" s="41"/>
    </row>
    <row r="63" spans="1:7" ht="12.75">
      <c r="A63" s="39"/>
      <c r="B63" s="74"/>
      <c r="C63" s="80"/>
      <c r="D63" s="359"/>
      <c r="E63" s="41"/>
      <c r="F63" s="41"/>
      <c r="G63" s="41"/>
    </row>
    <row r="64" spans="1:7" ht="12.75">
      <c r="A64" s="75"/>
      <c r="B64" s="74"/>
      <c r="C64" s="80"/>
      <c r="D64" s="359"/>
      <c r="E64" s="41"/>
      <c r="F64" s="41"/>
      <c r="G64" s="41"/>
    </row>
  </sheetData>
  <sheetProtection/>
  <mergeCells count="10">
    <mergeCell ref="C61:C62"/>
    <mergeCell ref="D63:D64"/>
    <mergeCell ref="A3:H3"/>
    <mergeCell ref="C53:C54"/>
    <mergeCell ref="D55:D56"/>
    <mergeCell ref="C57:C58"/>
    <mergeCell ref="E59:E60"/>
    <mergeCell ref="F4:G4"/>
    <mergeCell ref="C49:C50"/>
    <mergeCell ref="F51:F52"/>
  </mergeCells>
  <conditionalFormatting sqref="F41:F42 F21:F22">
    <cfRule type="cellIs" priority="1" dxfId="8" operator="equal" stopIfTrue="1">
      <formula>87</formula>
    </cfRule>
    <cfRule type="cellIs" priority="2" dxfId="8" operator="equal" stopIfTrue="1">
      <formula>119</formula>
    </cfRule>
  </conditionalFormatting>
  <printOptions/>
  <pageMargins left="0.787401575" right="0.787401575" top="0.984251969" bottom="0.984251969" header="0.4921259845" footer="0.492125984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40"/>
  <sheetViews>
    <sheetView tabSelected="1" zoomScalePageLayoutView="0" workbookViewId="0" topLeftCell="A1">
      <selection activeCell="G22" sqref="G22:I42"/>
    </sheetView>
  </sheetViews>
  <sheetFormatPr defaultColWidth="9.00390625" defaultRowHeight="12.75"/>
  <cols>
    <col min="1" max="1" width="7.125" style="0" customWidth="1"/>
    <col min="2" max="2" width="24.625" style="0" customWidth="1"/>
    <col min="3" max="3" width="37.00390625" style="0" customWidth="1"/>
    <col min="4" max="4" width="16.875" style="0" customWidth="1"/>
  </cols>
  <sheetData>
    <row r="1" ht="12.75">
      <c r="A1" s="122" t="s">
        <v>543</v>
      </c>
    </row>
    <row r="3" spans="1:6" ht="12.75">
      <c r="A3" s="264" t="s">
        <v>441</v>
      </c>
      <c r="B3" s="264" t="s">
        <v>50</v>
      </c>
      <c r="C3" s="264" t="s">
        <v>442</v>
      </c>
      <c r="D3" s="264" t="s">
        <v>443</v>
      </c>
      <c r="F3" s="264" t="s">
        <v>48</v>
      </c>
    </row>
    <row r="4" spans="1:6" ht="12.75">
      <c r="A4" s="265" t="s">
        <v>380</v>
      </c>
      <c r="B4" t="s">
        <v>471</v>
      </c>
      <c r="C4" t="s">
        <v>472</v>
      </c>
      <c r="D4" s="265">
        <v>2007</v>
      </c>
      <c r="F4">
        <v>120</v>
      </c>
    </row>
    <row r="5" spans="1:6" ht="12.75">
      <c r="A5" s="265" t="s">
        <v>381</v>
      </c>
      <c r="B5" t="s">
        <v>450</v>
      </c>
      <c r="C5" t="s">
        <v>420</v>
      </c>
      <c r="D5" s="265">
        <v>2006</v>
      </c>
      <c r="F5">
        <v>90</v>
      </c>
    </row>
    <row r="6" spans="1:6" ht="12.75">
      <c r="A6" s="265" t="s">
        <v>382</v>
      </c>
      <c r="B6" t="s">
        <v>455</v>
      </c>
      <c r="C6" t="s">
        <v>414</v>
      </c>
      <c r="D6" s="265">
        <v>2007</v>
      </c>
      <c r="F6">
        <v>60</v>
      </c>
    </row>
    <row r="7" spans="1:6" ht="12.75">
      <c r="A7" s="265" t="s">
        <v>382</v>
      </c>
      <c r="B7" t="s">
        <v>476</v>
      </c>
      <c r="C7" t="s">
        <v>472</v>
      </c>
      <c r="D7" s="265">
        <v>2007</v>
      </c>
      <c r="F7">
        <v>60</v>
      </c>
    </row>
    <row r="8" spans="1:6" ht="12.75">
      <c r="A8" s="265" t="s">
        <v>439</v>
      </c>
      <c r="B8" t="s">
        <v>446</v>
      </c>
      <c r="C8" t="s">
        <v>415</v>
      </c>
      <c r="D8" s="265">
        <v>2006</v>
      </c>
      <c r="F8">
        <v>30</v>
      </c>
    </row>
    <row r="9" spans="1:6" ht="12.75">
      <c r="A9" s="265" t="s">
        <v>439</v>
      </c>
      <c r="B9" t="s">
        <v>354</v>
      </c>
      <c r="C9" t="s">
        <v>414</v>
      </c>
      <c r="D9" s="265">
        <v>2007</v>
      </c>
      <c r="F9">
        <v>30</v>
      </c>
    </row>
    <row r="10" spans="1:6" ht="12.75">
      <c r="A10" s="265" t="s">
        <v>439</v>
      </c>
      <c r="B10" t="s">
        <v>454</v>
      </c>
      <c r="C10" t="s">
        <v>414</v>
      </c>
      <c r="D10" s="265">
        <v>2006</v>
      </c>
      <c r="F10">
        <v>30</v>
      </c>
    </row>
    <row r="11" spans="1:6" ht="12.75">
      <c r="A11" s="265" t="s">
        <v>439</v>
      </c>
      <c r="B11" t="s">
        <v>355</v>
      </c>
      <c r="C11" t="s">
        <v>537</v>
      </c>
      <c r="D11" s="265">
        <v>2007</v>
      </c>
      <c r="F11">
        <v>30</v>
      </c>
    </row>
    <row r="12" spans="1:6" ht="12.75">
      <c r="A12" s="265" t="s">
        <v>440</v>
      </c>
      <c r="B12" t="s">
        <v>359</v>
      </c>
      <c r="C12" t="s">
        <v>465</v>
      </c>
      <c r="D12" s="265">
        <v>2008</v>
      </c>
      <c r="F12">
        <v>15</v>
      </c>
    </row>
    <row r="13" spans="1:6" ht="12.75">
      <c r="A13" s="265" t="s">
        <v>440</v>
      </c>
      <c r="B13" t="s">
        <v>470</v>
      </c>
      <c r="C13" t="s">
        <v>469</v>
      </c>
      <c r="D13" s="265">
        <v>2009</v>
      </c>
      <c r="F13">
        <v>15</v>
      </c>
    </row>
    <row r="14" spans="1:6" ht="12.75">
      <c r="A14" s="265" t="s">
        <v>440</v>
      </c>
      <c r="B14" t="s">
        <v>361</v>
      </c>
      <c r="C14" t="s">
        <v>537</v>
      </c>
      <c r="D14" s="265">
        <v>2008</v>
      </c>
      <c r="F14">
        <v>15</v>
      </c>
    </row>
    <row r="15" spans="1:6" ht="12.75">
      <c r="A15" s="265" t="s">
        <v>440</v>
      </c>
      <c r="B15" t="s">
        <v>457</v>
      </c>
      <c r="C15" t="s">
        <v>245</v>
      </c>
      <c r="D15" s="265">
        <v>2006</v>
      </c>
      <c r="F15">
        <v>15</v>
      </c>
    </row>
    <row r="16" spans="1:6" ht="12.75">
      <c r="A16" s="265" t="s">
        <v>440</v>
      </c>
      <c r="B16" t="s">
        <v>449</v>
      </c>
      <c r="C16" t="s">
        <v>415</v>
      </c>
      <c r="D16" s="265">
        <v>2006</v>
      </c>
      <c r="F16">
        <v>15</v>
      </c>
    </row>
    <row r="17" spans="1:6" ht="12.75">
      <c r="A17" s="265" t="s">
        <v>440</v>
      </c>
      <c r="B17" t="s">
        <v>459</v>
      </c>
      <c r="C17" t="s">
        <v>462</v>
      </c>
      <c r="D17" s="265">
        <v>2006</v>
      </c>
      <c r="F17">
        <v>15</v>
      </c>
    </row>
    <row r="18" spans="1:6" ht="12.75">
      <c r="A18" s="265" t="s">
        <v>440</v>
      </c>
      <c r="B18" t="s">
        <v>458</v>
      </c>
      <c r="C18" t="s">
        <v>245</v>
      </c>
      <c r="D18" s="265">
        <v>2006</v>
      </c>
      <c r="F18">
        <v>15</v>
      </c>
    </row>
    <row r="19" spans="1:6" ht="12.75">
      <c r="A19" s="265" t="s">
        <v>440</v>
      </c>
      <c r="B19" t="s">
        <v>468</v>
      </c>
      <c r="C19" t="s">
        <v>469</v>
      </c>
      <c r="D19" s="265">
        <v>2007</v>
      </c>
      <c r="F19">
        <v>15</v>
      </c>
    </row>
    <row r="20" spans="1:6" ht="12.75">
      <c r="A20" s="265" t="s">
        <v>538</v>
      </c>
      <c r="B20" t="s">
        <v>466</v>
      </c>
      <c r="C20" t="s">
        <v>467</v>
      </c>
      <c r="D20" s="265">
        <v>2007</v>
      </c>
      <c r="F20">
        <v>12</v>
      </c>
    </row>
    <row r="21" spans="1:6" ht="12.75">
      <c r="A21" s="265" t="s">
        <v>538</v>
      </c>
      <c r="B21" t="s">
        <v>448</v>
      </c>
      <c r="C21" t="s">
        <v>415</v>
      </c>
      <c r="D21" s="265">
        <v>2006</v>
      </c>
      <c r="F21">
        <v>12</v>
      </c>
    </row>
    <row r="22" spans="1:6" ht="12.75">
      <c r="A22" s="265" t="s">
        <v>391</v>
      </c>
      <c r="B22" t="s">
        <v>474</v>
      </c>
      <c r="C22" t="s">
        <v>472</v>
      </c>
      <c r="D22" s="265">
        <v>2007</v>
      </c>
      <c r="F22">
        <v>8</v>
      </c>
    </row>
    <row r="23" spans="1:6" ht="12.75">
      <c r="A23" s="265" t="s">
        <v>392</v>
      </c>
      <c r="B23" t="s">
        <v>456</v>
      </c>
      <c r="C23" t="s">
        <v>245</v>
      </c>
      <c r="D23" s="265">
        <v>2007</v>
      </c>
      <c r="F23">
        <v>6</v>
      </c>
    </row>
    <row r="24" spans="1:6" ht="12.75">
      <c r="A24" s="268" t="s">
        <v>539</v>
      </c>
      <c r="B24" t="s">
        <v>416</v>
      </c>
      <c r="C24" t="s">
        <v>415</v>
      </c>
      <c r="D24" s="265">
        <v>2009</v>
      </c>
      <c r="F24">
        <v>5</v>
      </c>
    </row>
    <row r="25" spans="1:6" ht="12.75">
      <c r="A25" s="268" t="s">
        <v>539</v>
      </c>
      <c r="B25" t="s">
        <v>357</v>
      </c>
      <c r="C25" t="s">
        <v>453</v>
      </c>
      <c r="D25" s="265">
        <v>2008</v>
      </c>
      <c r="F25">
        <v>4</v>
      </c>
    </row>
    <row r="26" spans="1:6" ht="12.75">
      <c r="A26" s="265" t="s">
        <v>540</v>
      </c>
      <c r="B26" t="s">
        <v>360</v>
      </c>
      <c r="C26" t="s">
        <v>417</v>
      </c>
      <c r="D26" s="265">
        <v>2008</v>
      </c>
      <c r="F26">
        <v>2</v>
      </c>
    </row>
    <row r="27" spans="1:6" ht="12.75">
      <c r="A27" s="265" t="s">
        <v>540</v>
      </c>
      <c r="B27" t="s">
        <v>452</v>
      </c>
      <c r="C27" t="s">
        <v>453</v>
      </c>
      <c r="D27" s="265">
        <v>2006</v>
      </c>
      <c r="F27">
        <v>2</v>
      </c>
    </row>
    <row r="28" spans="1:6" ht="12.75">
      <c r="A28" s="265" t="s">
        <v>540</v>
      </c>
      <c r="B28" t="s">
        <v>358</v>
      </c>
      <c r="C28" t="s">
        <v>417</v>
      </c>
      <c r="D28" s="265">
        <v>2007</v>
      </c>
      <c r="F28">
        <v>2</v>
      </c>
    </row>
    <row r="29" spans="1:6" ht="12.75">
      <c r="A29" s="265" t="s">
        <v>540</v>
      </c>
      <c r="B29" t="s">
        <v>364</v>
      </c>
      <c r="C29" t="s">
        <v>419</v>
      </c>
      <c r="D29" s="265">
        <v>2007</v>
      </c>
      <c r="F29">
        <v>1</v>
      </c>
    </row>
    <row r="30" spans="1:6" ht="12.75">
      <c r="A30" s="265" t="s">
        <v>541</v>
      </c>
      <c r="B30" t="s">
        <v>464</v>
      </c>
      <c r="C30" t="s">
        <v>417</v>
      </c>
      <c r="D30" s="265">
        <v>2006</v>
      </c>
      <c r="F30">
        <v>0</v>
      </c>
    </row>
    <row r="31" spans="1:6" ht="12.75">
      <c r="A31" s="265" t="s">
        <v>541</v>
      </c>
      <c r="B31" t="s">
        <v>447</v>
      </c>
      <c r="C31" t="s">
        <v>415</v>
      </c>
      <c r="D31" s="265">
        <v>2008</v>
      </c>
      <c r="F31">
        <v>0</v>
      </c>
    </row>
    <row r="32" spans="1:6" ht="12.75">
      <c r="A32" s="265" t="s">
        <v>541</v>
      </c>
      <c r="B32" t="s">
        <v>366</v>
      </c>
      <c r="C32" t="s">
        <v>537</v>
      </c>
      <c r="D32" s="265">
        <v>2010</v>
      </c>
      <c r="F32">
        <v>0</v>
      </c>
    </row>
    <row r="33" spans="1:6" ht="12.75">
      <c r="A33" s="265" t="s">
        <v>541</v>
      </c>
      <c r="B33" t="s">
        <v>418</v>
      </c>
      <c r="C33" t="s">
        <v>417</v>
      </c>
      <c r="D33" s="265">
        <v>2008</v>
      </c>
      <c r="F33">
        <v>0</v>
      </c>
    </row>
    <row r="34" spans="1:6" ht="12.75">
      <c r="A34" s="265" t="s">
        <v>541</v>
      </c>
      <c r="B34" t="s">
        <v>473</v>
      </c>
      <c r="C34" t="s">
        <v>472</v>
      </c>
      <c r="D34" s="265">
        <v>2006</v>
      </c>
      <c r="F34">
        <v>0</v>
      </c>
    </row>
    <row r="35" spans="1:6" ht="12.75">
      <c r="A35" s="265" t="s">
        <v>541</v>
      </c>
      <c r="B35" t="s">
        <v>461</v>
      </c>
      <c r="C35" t="s">
        <v>462</v>
      </c>
      <c r="D35" s="265">
        <v>2010</v>
      </c>
      <c r="F35">
        <v>1</v>
      </c>
    </row>
    <row r="36" spans="1:6" ht="12.75">
      <c r="A36" s="265" t="s">
        <v>541</v>
      </c>
      <c r="B36" t="s">
        <v>363</v>
      </c>
      <c r="C36" t="s">
        <v>415</v>
      </c>
      <c r="D36" s="265">
        <v>2009</v>
      </c>
      <c r="F36">
        <v>1</v>
      </c>
    </row>
    <row r="37" spans="1:6" ht="12.75">
      <c r="A37" s="265" t="s">
        <v>541</v>
      </c>
      <c r="B37" t="s">
        <v>356</v>
      </c>
      <c r="C37" t="s">
        <v>417</v>
      </c>
      <c r="D37" s="265">
        <v>2007</v>
      </c>
      <c r="F37">
        <v>1</v>
      </c>
    </row>
    <row r="38" spans="1:6" ht="12.75">
      <c r="A38" s="265" t="s">
        <v>542</v>
      </c>
      <c r="B38" t="s">
        <v>451</v>
      </c>
      <c r="C38" t="s">
        <v>414</v>
      </c>
      <c r="D38" s="265">
        <v>2007</v>
      </c>
      <c r="F38">
        <v>0</v>
      </c>
    </row>
    <row r="39" spans="1:6" ht="12.75">
      <c r="A39" s="265" t="s">
        <v>542</v>
      </c>
      <c r="B39" t="s">
        <v>365</v>
      </c>
      <c r="C39" t="s">
        <v>419</v>
      </c>
      <c r="D39" s="265">
        <v>2007</v>
      </c>
      <c r="F39">
        <v>0</v>
      </c>
    </row>
    <row r="40" spans="1:6" ht="12.75">
      <c r="A40" s="265" t="s">
        <v>542</v>
      </c>
      <c r="B40" t="s">
        <v>463</v>
      </c>
      <c r="C40" t="s">
        <v>462</v>
      </c>
      <c r="D40" s="265">
        <v>2007</v>
      </c>
      <c r="F40">
        <v>0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9">
    <tabColor indexed="41"/>
  </sheetPr>
  <dimension ref="A1:N133"/>
  <sheetViews>
    <sheetView view="pageBreakPreview" zoomScaleSheetLayoutView="100" zoomScalePageLayoutView="0" workbookViewId="0" topLeftCell="A1">
      <selection activeCell="G2" sqref="G2:M129"/>
    </sheetView>
  </sheetViews>
  <sheetFormatPr defaultColWidth="9.00390625" defaultRowHeight="12.75"/>
  <cols>
    <col min="1" max="1" width="2.25390625" style="54" customWidth="1"/>
    <col min="2" max="2" width="6.00390625" style="54" customWidth="1"/>
    <col min="3" max="3" width="27.625" style="102" customWidth="1"/>
    <col min="4" max="4" width="25.375" style="102" customWidth="1"/>
    <col min="5" max="5" width="7.875" style="103" bestFit="1" customWidth="1"/>
    <col min="6" max="6" width="8.125" style="47" customWidth="1"/>
    <col min="7" max="7" width="7.125" style="47" customWidth="1"/>
    <col min="8" max="8" width="6.25390625" style="47" customWidth="1"/>
    <col min="9" max="9" width="14.625" style="47" customWidth="1"/>
    <col min="10" max="10" width="9.125" style="47" customWidth="1"/>
    <col min="11" max="11" width="4.375" style="47" customWidth="1"/>
    <col min="12" max="12" width="4.875" style="47" customWidth="1"/>
    <col min="13" max="16384" width="9.125" style="47" customWidth="1"/>
  </cols>
  <sheetData>
    <row r="1" spans="1:10" ht="15" customHeight="1">
      <c r="A1" s="45"/>
      <c r="B1" s="46" t="s">
        <v>4</v>
      </c>
      <c r="C1" s="101" t="s">
        <v>3</v>
      </c>
      <c r="D1" s="101" t="s">
        <v>1</v>
      </c>
      <c r="E1" s="46" t="s">
        <v>2</v>
      </c>
      <c r="G1" s="48" t="str">
        <f>E1</f>
        <v>Rank</v>
      </c>
      <c r="H1" s="48" t="str">
        <f>B1</f>
        <v>Pl.No.</v>
      </c>
      <c r="I1" s="48" t="str">
        <f>D1</f>
        <v>country</v>
      </c>
      <c r="J1" s="48" t="str">
        <f>C1</f>
        <v>name</v>
      </c>
    </row>
    <row r="2" spans="1:10" ht="15" customHeight="1">
      <c r="A2" s="45"/>
      <c r="B2" s="49" t="e">
        <f>IF(#REF!="","",#REF!)</f>
        <v>#REF!</v>
      </c>
      <c r="C2" s="50" t="e">
        <f>IF(#REF!="","",#REF!)</f>
        <v>#REF!</v>
      </c>
      <c r="D2" s="50" t="e">
        <f>IF(#REF!="","",#REF!)</f>
        <v>#REF!</v>
      </c>
      <c r="E2" s="51" t="e">
        <f>IF(#REF!="","",#REF!)</f>
        <v>#REF!</v>
      </c>
      <c r="F2" s="52"/>
      <c r="G2" s="47">
        <v>1</v>
      </c>
      <c r="H2" s="47">
        <v>1</v>
      </c>
      <c r="I2" s="47" t="s">
        <v>239</v>
      </c>
      <c r="J2" s="47" t="s">
        <v>206</v>
      </c>
    </row>
    <row r="3" spans="1:10" ht="15" customHeight="1">
      <c r="A3" s="45"/>
      <c r="B3" s="49" t="e">
        <f>IF(#REF!="","",#REF!)</f>
        <v>#REF!</v>
      </c>
      <c r="C3" s="50" t="e">
        <f>IF(#REF!="","",#REF!)</f>
        <v>#REF!</v>
      </c>
      <c r="D3" s="50" t="e">
        <f>IF(#REF!="","",#REF!)</f>
        <v>#REF!</v>
      </c>
      <c r="E3" s="51" t="e">
        <f>IF(#REF!="","",#REF!)</f>
        <v>#REF!</v>
      </c>
      <c r="F3" s="52"/>
      <c r="G3" s="47">
        <v>2.5</v>
      </c>
      <c r="H3" s="47">
        <v>2</v>
      </c>
      <c r="I3" s="47" t="s">
        <v>241</v>
      </c>
      <c r="J3" s="47" t="s">
        <v>208</v>
      </c>
    </row>
    <row r="4" spans="1:10" ht="15" customHeight="1">
      <c r="A4" s="45"/>
      <c r="B4" s="49" t="e">
        <f>IF(#REF!="","",#REF!)</f>
        <v>#REF!</v>
      </c>
      <c r="C4" s="50" t="e">
        <f>IF(#REF!="","",#REF!)</f>
        <v>#REF!</v>
      </c>
      <c r="D4" s="50" t="e">
        <f>IF(#REF!="","",#REF!)</f>
        <v>#REF!</v>
      </c>
      <c r="E4" s="51" t="e">
        <f>IF(#REF!="","",#REF!)</f>
        <v>#REF!</v>
      </c>
      <c r="F4" s="52"/>
      <c r="G4" s="47">
        <v>2.5</v>
      </c>
      <c r="H4" s="47">
        <v>3</v>
      </c>
      <c r="I4" s="47" t="s">
        <v>240</v>
      </c>
      <c r="J4" s="47" t="s">
        <v>207</v>
      </c>
    </row>
    <row r="5" spans="1:10" ht="15" customHeight="1">
      <c r="A5" s="45"/>
      <c r="B5" s="49" t="e">
        <f>IF(#REF!="","",#REF!)</f>
        <v>#REF!</v>
      </c>
      <c r="C5" s="50" t="e">
        <f>IF(#REF!="","",#REF!)</f>
        <v>#REF!</v>
      </c>
      <c r="D5" s="50" t="e">
        <f>IF(#REF!="","",#REF!)</f>
        <v>#REF!</v>
      </c>
      <c r="E5" s="51" t="e">
        <f>IF(#REF!="","",#REF!)</f>
        <v>#REF!</v>
      </c>
      <c r="F5" s="52"/>
      <c r="G5" s="47">
        <v>4</v>
      </c>
      <c r="H5" s="47">
        <v>4</v>
      </c>
      <c r="I5" s="47" t="s">
        <v>242</v>
      </c>
      <c r="J5" s="47" t="s">
        <v>209</v>
      </c>
    </row>
    <row r="6" spans="1:10" ht="15" customHeight="1">
      <c r="A6" s="45"/>
      <c r="B6" s="49" t="e">
        <f>IF(#REF!="","",#REF!)</f>
        <v>#REF!</v>
      </c>
      <c r="C6" s="50" t="e">
        <f>IF(#REF!="","",#REF!)</f>
        <v>#REF!</v>
      </c>
      <c r="D6" s="50" t="e">
        <f>IF(#REF!="","",#REF!)</f>
        <v>#REF!</v>
      </c>
      <c r="E6" s="51" t="e">
        <f>IF(#REF!="","",#REF!)</f>
        <v>#REF!</v>
      </c>
      <c r="F6" s="52"/>
      <c r="G6" s="47">
        <v>5</v>
      </c>
      <c r="H6" s="47">
        <v>5</v>
      </c>
      <c r="I6" s="47" t="s">
        <v>243</v>
      </c>
      <c r="J6" s="47" t="s">
        <v>210</v>
      </c>
    </row>
    <row r="7" spans="1:10" ht="15" customHeight="1">
      <c r="A7" s="45"/>
      <c r="B7" s="49" t="e">
        <f>IF(#REF!="","",#REF!)</f>
        <v>#REF!</v>
      </c>
      <c r="C7" s="50" t="e">
        <f>IF(#REF!="","",#REF!)</f>
        <v>#REF!</v>
      </c>
      <c r="D7" s="50" t="e">
        <f>IF(#REF!="","",#REF!)</f>
        <v>#REF!</v>
      </c>
      <c r="E7" s="51" t="e">
        <f>IF(#REF!="","",#REF!)</f>
        <v>#REF!</v>
      </c>
      <c r="F7" s="52"/>
      <c r="G7" s="47">
        <v>6</v>
      </c>
      <c r="H7" s="47">
        <v>6</v>
      </c>
      <c r="I7" s="47" t="s">
        <v>244</v>
      </c>
      <c r="J7" s="47" t="s">
        <v>211</v>
      </c>
    </row>
    <row r="8" spans="1:10" ht="15" customHeight="1">
      <c r="A8" s="45"/>
      <c r="B8" s="49" t="e">
        <f>IF(#REF!="","",#REF!)</f>
        <v>#REF!</v>
      </c>
      <c r="C8" s="50" t="e">
        <f>IF(#REF!="","",#REF!)</f>
        <v>#REF!</v>
      </c>
      <c r="D8" s="50" t="e">
        <f>IF(#REF!="","",#REF!)</f>
        <v>#REF!</v>
      </c>
      <c r="E8" s="51" t="e">
        <f>IF(#REF!="","",#REF!)</f>
        <v>#REF!</v>
      </c>
      <c r="F8" s="52"/>
      <c r="G8" s="47">
        <v>7</v>
      </c>
      <c r="H8" s="47">
        <v>7</v>
      </c>
      <c r="I8" s="47" t="s">
        <v>245</v>
      </c>
      <c r="J8" s="47" t="s">
        <v>212</v>
      </c>
    </row>
    <row r="9" spans="1:10" ht="15" customHeight="1">
      <c r="A9" s="45"/>
      <c r="B9" s="49" t="e">
        <f>IF(#REF!="","",#REF!)</f>
        <v>#REF!</v>
      </c>
      <c r="C9" s="50" t="e">
        <f>IF(#REF!="","",#REF!)</f>
        <v>#REF!</v>
      </c>
      <c r="D9" s="50" t="e">
        <f>IF(#REF!="","",#REF!)</f>
        <v>#REF!</v>
      </c>
      <c r="E9" s="51" t="e">
        <f>IF(#REF!="","",#REF!)</f>
        <v>#REF!</v>
      </c>
      <c r="F9" s="52"/>
      <c r="G9" s="47">
        <v>8</v>
      </c>
      <c r="H9" s="47">
        <v>8</v>
      </c>
      <c r="I9" s="47" t="s">
        <v>239</v>
      </c>
      <c r="J9" s="47" t="s">
        <v>213</v>
      </c>
    </row>
    <row r="10" spans="1:10" ht="15" customHeight="1">
      <c r="A10" s="45"/>
      <c r="B10" s="49" t="e">
        <f>IF(#REF!="","",#REF!)</f>
        <v>#REF!</v>
      </c>
      <c r="C10" s="50" t="e">
        <f>IF(#REF!="","",#REF!)</f>
        <v>#REF!</v>
      </c>
      <c r="D10" s="50" t="e">
        <f>IF(#REF!="","",#REF!)</f>
        <v>#REF!</v>
      </c>
      <c r="E10" s="51" t="e">
        <f>IF(#REF!="","",#REF!)</f>
        <v>#REF!</v>
      </c>
      <c r="F10" s="52"/>
      <c r="G10" s="47">
        <v>9</v>
      </c>
      <c r="H10" s="47">
        <v>9</v>
      </c>
      <c r="I10" s="47" t="s">
        <v>246</v>
      </c>
      <c r="J10" s="47" t="s">
        <v>214</v>
      </c>
    </row>
    <row r="11" spans="1:10" ht="15" customHeight="1">
      <c r="A11" s="45"/>
      <c r="B11" s="49" t="e">
        <f>IF(#REF!="","",#REF!)</f>
        <v>#REF!</v>
      </c>
      <c r="C11" s="50" t="e">
        <f>IF(#REF!="","",#REF!)</f>
        <v>#REF!</v>
      </c>
      <c r="D11" s="50" t="e">
        <f>IF(#REF!="","",#REF!)</f>
        <v>#REF!</v>
      </c>
      <c r="E11" s="51" t="e">
        <f>IF(#REF!="","",#REF!)</f>
        <v>#REF!</v>
      </c>
      <c r="F11" s="52"/>
      <c r="G11" s="47">
        <v>10</v>
      </c>
      <c r="H11" s="47">
        <v>10</v>
      </c>
      <c r="I11" s="47" t="s">
        <v>243</v>
      </c>
      <c r="J11" s="47" t="s">
        <v>215</v>
      </c>
    </row>
    <row r="12" spans="1:10" ht="15" customHeight="1">
      <c r="A12" s="45"/>
      <c r="B12" s="49" t="e">
        <f>IF(#REF!="","",#REF!)</f>
        <v>#REF!</v>
      </c>
      <c r="C12" s="50" t="e">
        <f>IF(#REF!="","",#REF!)</f>
        <v>#REF!</v>
      </c>
      <c r="D12" s="50" t="e">
        <f>IF(#REF!="","",#REF!)</f>
        <v>#REF!</v>
      </c>
      <c r="E12" s="51" t="e">
        <f>IF(#REF!="","",#REF!)</f>
        <v>#REF!</v>
      </c>
      <c r="F12" s="52"/>
      <c r="G12" s="47">
        <v>11</v>
      </c>
      <c r="H12" s="47">
        <v>11</v>
      </c>
      <c r="I12" s="47" t="s">
        <v>247</v>
      </c>
      <c r="J12" s="47" t="s">
        <v>216</v>
      </c>
    </row>
    <row r="13" spans="1:10" ht="15" customHeight="1">
      <c r="A13" s="45"/>
      <c r="B13" s="49" t="e">
        <f>IF(#REF!="","",#REF!)</f>
        <v>#REF!</v>
      </c>
      <c r="C13" s="50" t="e">
        <f>IF(#REF!="","",#REF!)</f>
        <v>#REF!</v>
      </c>
      <c r="D13" s="50" t="e">
        <f>IF(#REF!="","",#REF!)</f>
        <v>#REF!</v>
      </c>
      <c r="E13" s="51" t="e">
        <f>IF(#REF!="","",#REF!)</f>
        <v>#REF!</v>
      </c>
      <c r="F13" s="52"/>
      <c r="G13" s="47">
        <v>12</v>
      </c>
      <c r="H13" s="47">
        <v>12</v>
      </c>
      <c r="I13" s="47" t="s">
        <v>248</v>
      </c>
      <c r="J13" s="47" t="s">
        <v>217</v>
      </c>
    </row>
    <row r="14" spans="1:10" ht="15" customHeight="1">
      <c r="A14" s="45"/>
      <c r="B14" s="49" t="e">
        <f>IF(#REF!="","",#REF!)</f>
        <v>#REF!</v>
      </c>
      <c r="C14" s="50" t="e">
        <f>IF(#REF!="","",#REF!)</f>
        <v>#REF!</v>
      </c>
      <c r="D14" s="50" t="e">
        <f>IF(#REF!="","",#REF!)</f>
        <v>#REF!</v>
      </c>
      <c r="E14" s="51" t="e">
        <f>IF(#REF!="","",#REF!)</f>
        <v>#REF!</v>
      </c>
      <c r="F14" s="52"/>
      <c r="G14" s="47">
        <v>13</v>
      </c>
      <c r="H14" s="47">
        <v>13</v>
      </c>
      <c r="I14" s="47" t="s">
        <v>249</v>
      </c>
      <c r="J14" s="47" t="s">
        <v>218</v>
      </c>
    </row>
    <row r="15" spans="1:10" ht="15" customHeight="1">
      <c r="A15" s="45"/>
      <c r="B15" s="49" t="e">
        <f>IF(#REF!="","",#REF!)</f>
        <v>#REF!</v>
      </c>
      <c r="C15" s="50" t="e">
        <f>IF(#REF!="","",#REF!)</f>
        <v>#REF!</v>
      </c>
      <c r="D15" s="50" t="e">
        <f>IF(#REF!="","",#REF!)</f>
        <v>#REF!</v>
      </c>
      <c r="E15" s="51" t="e">
        <f>IF(#REF!="","",#REF!)</f>
        <v>#REF!</v>
      </c>
      <c r="F15" s="52"/>
      <c r="G15" s="47">
        <v>14</v>
      </c>
      <c r="H15" s="47">
        <v>14</v>
      </c>
      <c r="I15" s="47" t="s">
        <v>250</v>
      </c>
      <c r="J15" s="47" t="s">
        <v>219</v>
      </c>
    </row>
    <row r="16" spans="1:10" ht="15" customHeight="1">
      <c r="A16" s="45"/>
      <c r="B16" s="49" t="e">
        <f>IF(#REF!="","",#REF!)</f>
        <v>#REF!</v>
      </c>
      <c r="C16" s="50" t="e">
        <f>IF(#REF!="","",#REF!)</f>
        <v>#REF!</v>
      </c>
      <c r="D16" s="50" t="e">
        <f>IF(#REF!="","",#REF!)</f>
        <v>#REF!</v>
      </c>
      <c r="E16" s="51" t="e">
        <f>IF(#REF!="","",#REF!)</f>
        <v>#REF!</v>
      </c>
      <c r="F16" s="52"/>
      <c r="G16" s="47">
        <v>16</v>
      </c>
      <c r="H16" s="47">
        <v>15</v>
      </c>
      <c r="I16" s="47" t="s">
        <v>251</v>
      </c>
      <c r="J16" s="47" t="s">
        <v>220</v>
      </c>
    </row>
    <row r="17" spans="1:10" ht="15" customHeight="1">
      <c r="A17" s="45"/>
      <c r="B17" s="49" t="e">
        <f>IF(#REF!="","",#REF!)</f>
        <v>#REF!</v>
      </c>
      <c r="C17" s="50" t="e">
        <f>IF(#REF!="","",#REF!)</f>
        <v>#REF!</v>
      </c>
      <c r="D17" s="50" t="e">
        <f>IF(#REF!="","",#REF!)</f>
        <v>#REF!</v>
      </c>
      <c r="E17" s="51" t="e">
        <f>IF(#REF!="","",#REF!)</f>
        <v>#REF!</v>
      </c>
      <c r="F17" s="52"/>
      <c r="G17" s="47">
        <v>16</v>
      </c>
      <c r="H17" s="47">
        <v>16</v>
      </c>
      <c r="I17" s="47" t="s">
        <v>250</v>
      </c>
      <c r="J17" s="47" t="s">
        <v>221</v>
      </c>
    </row>
    <row r="18" spans="1:10" ht="15" customHeight="1">
      <c r="A18" s="45"/>
      <c r="B18" s="49" t="e">
        <f>IF(#REF!="","",#REF!)</f>
        <v>#REF!</v>
      </c>
      <c r="C18" s="50" t="e">
        <f>IF(#REF!="","",#REF!)</f>
        <v>#REF!</v>
      </c>
      <c r="D18" s="50" t="e">
        <f>IF(#REF!="","",#REF!)</f>
        <v>#REF!</v>
      </c>
      <c r="E18" s="51" t="e">
        <f>IF(#REF!="","",#REF!)</f>
        <v>#REF!</v>
      </c>
      <c r="F18" s="52"/>
      <c r="G18" s="47">
        <v>16</v>
      </c>
      <c r="H18" s="47">
        <v>17</v>
      </c>
      <c r="I18" s="47" t="s">
        <v>250</v>
      </c>
      <c r="J18" s="47" t="s">
        <v>222</v>
      </c>
    </row>
    <row r="19" spans="1:10" ht="15" customHeight="1">
      <c r="A19" s="45"/>
      <c r="B19" s="49" t="e">
        <f>IF(#REF!="","",#REF!)</f>
        <v>#REF!</v>
      </c>
      <c r="C19" s="50" t="e">
        <f>IF(#REF!="","",#REF!)</f>
        <v>#REF!</v>
      </c>
      <c r="D19" s="50" t="e">
        <f>IF(#REF!="","",#REF!)</f>
        <v>#REF!</v>
      </c>
      <c r="E19" s="51" t="e">
        <f>IF(#REF!="","",#REF!)</f>
        <v>#REF!</v>
      </c>
      <c r="F19" s="52"/>
      <c r="G19" s="47">
        <v>18</v>
      </c>
      <c r="H19" s="47">
        <v>18</v>
      </c>
      <c r="I19" s="47" t="s">
        <v>252</v>
      </c>
      <c r="J19" s="47" t="s">
        <v>223</v>
      </c>
    </row>
    <row r="20" spans="1:10" ht="15" customHeight="1">
      <c r="A20" s="45"/>
      <c r="B20" s="49" t="e">
        <f>IF(#REF!="","",#REF!)</f>
        <v>#REF!</v>
      </c>
      <c r="C20" s="50" t="e">
        <f>IF(#REF!="","",#REF!)</f>
        <v>#REF!</v>
      </c>
      <c r="D20" s="50" t="e">
        <f>IF(#REF!="","",#REF!)</f>
        <v>#REF!</v>
      </c>
      <c r="E20" s="51" t="e">
        <f>IF(#REF!="","",#REF!)</f>
        <v>#REF!</v>
      </c>
      <c r="F20" s="52"/>
      <c r="G20" s="47">
        <v>19</v>
      </c>
      <c r="H20" s="47">
        <v>19</v>
      </c>
      <c r="I20" s="47" t="s">
        <v>253</v>
      </c>
      <c r="J20" s="47" t="s">
        <v>224</v>
      </c>
    </row>
    <row r="21" spans="1:10" ht="15" customHeight="1">
      <c r="A21" s="45"/>
      <c r="B21" s="49" t="e">
        <f>IF(#REF!="","",#REF!)</f>
        <v>#REF!</v>
      </c>
      <c r="C21" s="50" t="e">
        <f>IF(#REF!="","",#REF!)</f>
        <v>#REF!</v>
      </c>
      <c r="D21" s="50" t="e">
        <f>IF(#REF!="","",#REF!)</f>
        <v>#REF!</v>
      </c>
      <c r="E21" s="51" t="e">
        <f>IF(#REF!="","",#REF!)</f>
        <v>#REF!</v>
      </c>
      <c r="F21" s="52"/>
      <c r="G21" s="47">
        <v>20</v>
      </c>
      <c r="H21" s="47">
        <v>20</v>
      </c>
      <c r="I21" s="47" t="s">
        <v>248</v>
      </c>
      <c r="J21" s="47" t="s">
        <v>225</v>
      </c>
    </row>
    <row r="22" spans="1:10" ht="15" customHeight="1">
      <c r="A22" s="45"/>
      <c r="B22" s="49" t="e">
        <f>IF(#REF!="","",#REF!)</f>
        <v>#REF!</v>
      </c>
      <c r="C22" s="50" t="e">
        <f>IF(#REF!="","",#REF!)</f>
        <v>#REF!</v>
      </c>
      <c r="D22" s="50" t="e">
        <f>IF(#REF!="","",#REF!)</f>
        <v>#REF!</v>
      </c>
      <c r="E22" s="51" t="e">
        <f>IF(#REF!="","",#REF!)</f>
        <v>#REF!</v>
      </c>
      <c r="F22" s="52"/>
      <c r="G22" s="47">
        <v>21</v>
      </c>
      <c r="H22" s="47">
        <v>21</v>
      </c>
      <c r="I22" s="47" t="s">
        <v>203</v>
      </c>
      <c r="J22" s="47" t="s">
        <v>226</v>
      </c>
    </row>
    <row r="23" spans="1:10" ht="15" customHeight="1">
      <c r="A23" s="45"/>
      <c r="B23" s="49" t="e">
        <f>IF(#REF!="","",#REF!)</f>
        <v>#REF!</v>
      </c>
      <c r="C23" s="50" t="e">
        <f>IF(#REF!="","",#REF!)</f>
        <v>#REF!</v>
      </c>
      <c r="D23" s="50" t="e">
        <f>IF(#REF!="","",#REF!)</f>
        <v>#REF!</v>
      </c>
      <c r="E23" s="51" t="e">
        <f>IF(#REF!="","",#REF!)</f>
        <v>#REF!</v>
      </c>
      <c r="F23" s="53"/>
      <c r="G23" s="47">
        <v>22</v>
      </c>
      <c r="H23" s="47">
        <v>22</v>
      </c>
      <c r="I23" s="47" t="s">
        <v>250</v>
      </c>
      <c r="J23" s="47" t="s">
        <v>227</v>
      </c>
    </row>
    <row r="24" spans="1:10" ht="15" customHeight="1">
      <c r="A24" s="45"/>
      <c r="B24" s="49" t="e">
        <f>IF(#REF!="","",#REF!)</f>
        <v>#REF!</v>
      </c>
      <c r="C24" s="50" t="e">
        <f>IF(#REF!="","",#REF!)</f>
        <v>#REF!</v>
      </c>
      <c r="D24" s="50" t="e">
        <f>IF(#REF!="","",#REF!)</f>
        <v>#REF!</v>
      </c>
      <c r="E24" s="51" t="e">
        <f>IF(#REF!="","",#REF!)</f>
        <v>#REF!</v>
      </c>
      <c r="F24" s="53"/>
      <c r="G24" s="47">
        <v>23</v>
      </c>
      <c r="H24" s="47">
        <v>23</v>
      </c>
      <c r="I24" s="47" t="s">
        <v>254</v>
      </c>
      <c r="J24" s="47" t="s">
        <v>228</v>
      </c>
    </row>
    <row r="25" spans="1:10" ht="15" customHeight="1">
      <c r="A25" s="45"/>
      <c r="B25" s="49" t="e">
        <f>IF(#REF!="","",#REF!)</f>
        <v>#REF!</v>
      </c>
      <c r="C25" s="50" t="e">
        <f>IF(#REF!="","",#REF!)</f>
        <v>#REF!</v>
      </c>
      <c r="D25" s="50" t="e">
        <f>IF(#REF!="","",#REF!)</f>
        <v>#REF!</v>
      </c>
      <c r="E25" s="51" t="e">
        <f>IF(#REF!="","",#REF!)</f>
        <v>#REF!</v>
      </c>
      <c r="F25" s="53"/>
      <c r="G25" s="47">
        <v>24</v>
      </c>
      <c r="H25" s="47">
        <v>24</v>
      </c>
      <c r="I25" s="47" t="s">
        <v>255</v>
      </c>
      <c r="J25" s="47" t="s">
        <v>229</v>
      </c>
    </row>
    <row r="26" spans="1:10" ht="15" customHeight="1">
      <c r="A26" s="45"/>
      <c r="B26" s="49" t="e">
        <f>IF(#REF!="","",#REF!)</f>
        <v>#REF!</v>
      </c>
      <c r="C26" s="50" t="e">
        <f>IF(#REF!="","",#REF!)</f>
        <v>#REF!</v>
      </c>
      <c r="D26" s="50" t="e">
        <f>IF(#REF!="","",#REF!)</f>
        <v>#REF!</v>
      </c>
      <c r="E26" s="51" t="e">
        <f>IF(#REF!="","",#REF!)</f>
        <v>#REF!</v>
      </c>
      <c r="F26" s="53"/>
      <c r="G26" s="47">
        <v>25</v>
      </c>
      <c r="H26" s="47">
        <v>25</v>
      </c>
      <c r="I26" s="47" t="s">
        <v>256</v>
      </c>
      <c r="J26" s="47" t="s">
        <v>230</v>
      </c>
    </row>
    <row r="27" spans="1:10" ht="15" customHeight="1">
      <c r="A27" s="45"/>
      <c r="B27" s="49" t="e">
        <f>IF(#REF!="","",#REF!)</f>
        <v>#REF!</v>
      </c>
      <c r="C27" s="50" t="e">
        <f>IF(#REF!="","",#REF!)</f>
        <v>#REF!</v>
      </c>
      <c r="D27" s="50" t="e">
        <f>IF(#REF!="","",#REF!)</f>
        <v>#REF!</v>
      </c>
      <c r="E27" s="51" t="e">
        <f>IF(#REF!="","",#REF!)</f>
        <v>#REF!</v>
      </c>
      <c r="F27" s="53"/>
      <c r="G27" s="47">
        <v>26</v>
      </c>
      <c r="H27" s="47">
        <v>26</v>
      </c>
      <c r="I27" s="47" t="s">
        <v>190</v>
      </c>
      <c r="J27" s="47" t="s">
        <v>231</v>
      </c>
    </row>
    <row r="28" spans="1:10" ht="15" customHeight="1">
      <c r="A28" s="45"/>
      <c r="B28" s="49" t="e">
        <f>IF(#REF!="","",#REF!)</f>
        <v>#REF!</v>
      </c>
      <c r="C28" s="50" t="e">
        <f>IF(#REF!="","",#REF!)</f>
        <v>#REF!</v>
      </c>
      <c r="D28" s="50" t="e">
        <f>IF(#REF!="","",#REF!)</f>
        <v>#REF!</v>
      </c>
      <c r="E28" s="51" t="e">
        <f>IF(#REF!="","",#REF!)</f>
        <v>#REF!</v>
      </c>
      <c r="F28" s="53"/>
      <c r="G28" s="47">
        <v>27</v>
      </c>
      <c r="H28" s="47">
        <v>27</v>
      </c>
      <c r="I28" s="47" t="s">
        <v>256</v>
      </c>
      <c r="J28" s="47" t="s">
        <v>232</v>
      </c>
    </row>
    <row r="29" spans="1:10" ht="15" customHeight="1">
      <c r="A29" s="45"/>
      <c r="B29" s="49" t="e">
        <f>IF(#REF!="","",#REF!)</f>
        <v>#REF!</v>
      </c>
      <c r="C29" s="50" t="e">
        <f>IF(#REF!="","",#REF!)</f>
        <v>#REF!</v>
      </c>
      <c r="D29" s="50" t="e">
        <f>IF(#REF!="","",#REF!)</f>
        <v>#REF!</v>
      </c>
      <c r="E29" s="51" t="e">
        <f>IF(#REF!="","",#REF!)</f>
        <v>#REF!</v>
      </c>
      <c r="F29" s="53"/>
      <c r="G29" s="47">
        <v>28</v>
      </c>
      <c r="H29" s="47">
        <v>28</v>
      </c>
      <c r="I29" s="47" t="s">
        <v>250</v>
      </c>
      <c r="J29" s="47" t="s">
        <v>233</v>
      </c>
    </row>
    <row r="30" spans="1:10" ht="15" customHeight="1">
      <c r="A30" s="45"/>
      <c r="B30" s="49" t="e">
        <f>IF(#REF!="","",#REF!)</f>
        <v>#REF!</v>
      </c>
      <c r="C30" s="50" t="e">
        <f>IF(#REF!="","",#REF!)</f>
        <v>#REF!</v>
      </c>
      <c r="D30" s="50" t="e">
        <f>IF(#REF!="","",#REF!)</f>
        <v>#REF!</v>
      </c>
      <c r="E30" s="51" t="e">
        <f>IF(#REF!="","",#REF!)</f>
        <v>#REF!</v>
      </c>
      <c r="F30" s="53"/>
      <c r="G30" s="47">
        <v>29</v>
      </c>
      <c r="H30" s="47">
        <v>29</v>
      </c>
      <c r="I30" s="47" t="s">
        <v>256</v>
      </c>
      <c r="J30" s="47" t="s">
        <v>234</v>
      </c>
    </row>
    <row r="31" spans="1:10" ht="15" customHeight="1">
      <c r="A31" s="45"/>
      <c r="B31" s="49" t="e">
        <f>IF(#REF!="","",#REF!)</f>
        <v>#REF!</v>
      </c>
      <c r="C31" s="50" t="e">
        <f>IF(#REF!="","",#REF!)</f>
        <v>#REF!</v>
      </c>
      <c r="D31" s="50" t="e">
        <f>IF(#REF!="","",#REF!)</f>
        <v>#REF!</v>
      </c>
      <c r="E31" s="51" t="e">
        <f>IF(#REF!="","",#REF!)</f>
        <v>#REF!</v>
      </c>
      <c r="F31" s="53"/>
      <c r="G31" s="47">
        <v>30</v>
      </c>
      <c r="H31" s="47">
        <v>30</v>
      </c>
      <c r="I31" s="47" t="s">
        <v>204</v>
      </c>
      <c r="J31" s="47" t="s">
        <v>235</v>
      </c>
    </row>
    <row r="32" spans="1:10" ht="15" customHeight="1">
      <c r="A32" s="45"/>
      <c r="B32" s="49" t="e">
        <f>IF(#REF!="","",#REF!)</f>
        <v>#REF!</v>
      </c>
      <c r="C32" s="50" t="e">
        <f>IF(#REF!="","",#REF!)</f>
        <v>#REF!</v>
      </c>
      <c r="D32" s="50" t="e">
        <f>IF(#REF!="","",#REF!)</f>
        <v>#REF!</v>
      </c>
      <c r="E32" s="51" t="e">
        <f>IF(#REF!="","",#REF!)</f>
        <v>#REF!</v>
      </c>
      <c r="F32" s="53"/>
      <c r="G32" s="47">
        <v>35</v>
      </c>
      <c r="H32" s="47">
        <v>32</v>
      </c>
      <c r="I32" s="47" t="s">
        <v>251</v>
      </c>
      <c r="J32" s="47" t="s">
        <v>237</v>
      </c>
    </row>
    <row r="33" spans="1:10" ht="15" customHeight="1">
      <c r="A33" s="45"/>
      <c r="B33" s="49" t="e">
        <f>IF(#REF!="","",#REF!)</f>
        <v>#REF!</v>
      </c>
      <c r="C33" s="50" t="e">
        <f>IF(#REF!="","",#REF!)</f>
        <v>#REF!</v>
      </c>
      <c r="D33" s="50" t="e">
        <f>IF(#REF!="","",#REF!)</f>
        <v>#REF!</v>
      </c>
      <c r="E33" s="51" t="e">
        <f>IF(#REF!="","",#REF!)</f>
        <v>#REF!</v>
      </c>
      <c r="F33" s="53"/>
      <c r="G33" s="47" t="s">
        <v>28</v>
      </c>
      <c r="H33" s="47" t="s">
        <v>28</v>
      </c>
      <c r="I33" s="47" t="s">
        <v>28</v>
      </c>
      <c r="J33" s="47" t="s">
        <v>28</v>
      </c>
    </row>
    <row r="34" spans="1:10" ht="15" customHeight="1">
      <c r="A34" s="45"/>
      <c r="B34" s="49" t="e">
        <f>IF(#REF!="","",#REF!)</f>
        <v>#REF!</v>
      </c>
      <c r="C34" s="50" t="e">
        <f>IF(#REF!="","",#REF!)</f>
        <v>#REF!</v>
      </c>
      <c r="D34" s="50" t="e">
        <f>IF(#REF!="","",#REF!)</f>
        <v>#REF!</v>
      </c>
      <c r="E34" s="51" t="e">
        <f>IF(#REF!="","",#REF!)</f>
        <v>#REF!</v>
      </c>
      <c r="F34" s="53"/>
      <c r="G34" s="47" t="s">
        <v>28</v>
      </c>
      <c r="H34" s="47" t="s">
        <v>28</v>
      </c>
      <c r="I34" s="47" t="s">
        <v>28</v>
      </c>
      <c r="J34" s="47" t="s">
        <v>28</v>
      </c>
    </row>
    <row r="35" spans="1:10" ht="15" customHeight="1">
      <c r="A35" s="45"/>
      <c r="B35" s="49" t="e">
        <f>IF(#REF!="","",#REF!)</f>
        <v>#REF!</v>
      </c>
      <c r="C35" s="50" t="e">
        <f>IF(#REF!="","",#REF!)</f>
        <v>#REF!</v>
      </c>
      <c r="D35" s="50" t="e">
        <f>IF(#REF!="","",#REF!)</f>
        <v>#REF!</v>
      </c>
      <c r="E35" s="51" t="e">
        <f>IF(#REF!="","",#REF!)</f>
        <v>#REF!</v>
      </c>
      <c r="F35" s="53"/>
      <c r="G35" s="47" t="s">
        <v>28</v>
      </c>
      <c r="H35" s="47" t="s">
        <v>28</v>
      </c>
      <c r="I35" s="47" t="s">
        <v>28</v>
      </c>
      <c r="J35" s="47" t="s">
        <v>28</v>
      </c>
    </row>
    <row r="36" spans="1:10" ht="15" customHeight="1">
      <c r="A36" s="45"/>
      <c r="B36" s="49" t="e">
        <f>IF(#REF!="","",#REF!)</f>
        <v>#REF!</v>
      </c>
      <c r="C36" s="50" t="e">
        <f>IF(#REF!="","",#REF!)</f>
        <v>#REF!</v>
      </c>
      <c r="D36" s="50" t="e">
        <f>IF(#REF!="","",#REF!)</f>
        <v>#REF!</v>
      </c>
      <c r="E36" s="51" t="e">
        <f>IF(#REF!="","",#REF!)</f>
        <v>#REF!</v>
      </c>
      <c r="F36" s="53"/>
      <c r="G36" s="47" t="s">
        <v>28</v>
      </c>
      <c r="H36" s="47" t="s">
        <v>28</v>
      </c>
      <c r="I36" s="47" t="s">
        <v>28</v>
      </c>
      <c r="J36" s="47" t="s">
        <v>28</v>
      </c>
    </row>
    <row r="37" spans="1:10" ht="15" customHeight="1">
      <c r="A37" s="45"/>
      <c r="B37" s="49" t="e">
        <f>IF(#REF!="","",#REF!)</f>
        <v>#REF!</v>
      </c>
      <c r="C37" s="50" t="e">
        <f>IF(#REF!="","",#REF!)</f>
        <v>#REF!</v>
      </c>
      <c r="D37" s="50" t="e">
        <f>IF(#REF!="","",#REF!)</f>
        <v>#REF!</v>
      </c>
      <c r="E37" s="51" t="e">
        <f>IF(#REF!="","",#REF!)</f>
        <v>#REF!</v>
      </c>
      <c r="F37" s="53"/>
      <c r="G37" s="47" t="s">
        <v>28</v>
      </c>
      <c r="H37" s="47" t="s">
        <v>28</v>
      </c>
      <c r="I37" s="47" t="s">
        <v>28</v>
      </c>
      <c r="J37" s="47" t="s">
        <v>28</v>
      </c>
    </row>
    <row r="38" spans="1:10" ht="15" customHeight="1">
      <c r="A38" s="45"/>
      <c r="B38" s="49" t="e">
        <f>IF(#REF!="","",#REF!)</f>
        <v>#REF!</v>
      </c>
      <c r="C38" s="50" t="e">
        <f>IF(#REF!="","",#REF!)</f>
        <v>#REF!</v>
      </c>
      <c r="D38" s="50" t="e">
        <f>IF(#REF!="","",#REF!)</f>
        <v>#REF!</v>
      </c>
      <c r="E38" s="51" t="e">
        <f>IF(#REF!="","",#REF!)</f>
        <v>#REF!</v>
      </c>
      <c r="F38" s="53"/>
      <c r="G38" s="47" t="s">
        <v>28</v>
      </c>
      <c r="H38" s="47" t="s">
        <v>28</v>
      </c>
      <c r="I38" s="47" t="s">
        <v>28</v>
      </c>
      <c r="J38" s="47" t="s">
        <v>28</v>
      </c>
    </row>
    <row r="39" spans="1:10" ht="15" customHeight="1">
      <c r="A39" s="45"/>
      <c r="B39" s="49" t="e">
        <f>IF(#REF!="","",#REF!)</f>
        <v>#REF!</v>
      </c>
      <c r="C39" s="50" t="e">
        <f>IF(#REF!="","",#REF!)</f>
        <v>#REF!</v>
      </c>
      <c r="D39" s="50" t="e">
        <f>IF(#REF!="","",#REF!)</f>
        <v>#REF!</v>
      </c>
      <c r="E39" s="51" t="e">
        <f>IF(#REF!="","",#REF!)</f>
        <v>#REF!</v>
      </c>
      <c r="F39" s="53"/>
      <c r="G39" s="47" t="s">
        <v>28</v>
      </c>
      <c r="H39" s="47" t="s">
        <v>28</v>
      </c>
      <c r="I39" s="47" t="s">
        <v>28</v>
      </c>
      <c r="J39" s="47" t="s">
        <v>28</v>
      </c>
    </row>
    <row r="40" spans="1:10" ht="15" customHeight="1">
      <c r="A40" s="45"/>
      <c r="B40" s="49" t="e">
        <f>IF(#REF!="","",#REF!)</f>
        <v>#REF!</v>
      </c>
      <c r="C40" s="50" t="e">
        <f>IF(#REF!="","",#REF!)</f>
        <v>#REF!</v>
      </c>
      <c r="D40" s="50" t="e">
        <f>IF(#REF!="","",#REF!)</f>
        <v>#REF!</v>
      </c>
      <c r="E40" s="51" t="e">
        <f>IF(#REF!="","",#REF!)</f>
        <v>#REF!</v>
      </c>
      <c r="F40" s="53"/>
      <c r="G40" s="47" t="s">
        <v>28</v>
      </c>
      <c r="H40" s="47" t="s">
        <v>28</v>
      </c>
      <c r="I40" s="47" t="s">
        <v>28</v>
      </c>
      <c r="J40" s="47" t="s">
        <v>28</v>
      </c>
    </row>
    <row r="41" spans="1:10" ht="15" customHeight="1">
      <c r="A41" s="45"/>
      <c r="B41" s="49" t="e">
        <f>IF(#REF!="","",#REF!)</f>
        <v>#REF!</v>
      </c>
      <c r="C41" s="50" t="e">
        <f>IF(#REF!="","",#REF!)</f>
        <v>#REF!</v>
      </c>
      <c r="D41" s="50" t="e">
        <f>IF(#REF!="","",#REF!)</f>
        <v>#REF!</v>
      </c>
      <c r="E41" s="51" t="e">
        <f>IF(#REF!="","",#REF!)</f>
        <v>#REF!</v>
      </c>
      <c r="F41" s="53"/>
      <c r="G41" s="47" t="s">
        <v>28</v>
      </c>
      <c r="H41" s="47" t="s">
        <v>28</v>
      </c>
      <c r="I41" s="47" t="s">
        <v>28</v>
      </c>
      <c r="J41" s="47" t="s">
        <v>28</v>
      </c>
    </row>
    <row r="42" spans="1:10" ht="15" customHeight="1">
      <c r="A42" s="45"/>
      <c r="B42" s="49" t="e">
        <f>IF(#REF!="","",#REF!)</f>
        <v>#REF!</v>
      </c>
      <c r="C42" s="50" t="e">
        <f>IF(#REF!="","",#REF!)</f>
        <v>#REF!</v>
      </c>
      <c r="D42" s="50" t="e">
        <f>IF(#REF!="","",#REF!)</f>
        <v>#REF!</v>
      </c>
      <c r="E42" s="51" t="e">
        <f>IF(#REF!="","",#REF!)</f>
        <v>#REF!</v>
      </c>
      <c r="F42" s="53"/>
      <c r="G42" s="47" t="s">
        <v>28</v>
      </c>
      <c r="H42" s="47" t="s">
        <v>28</v>
      </c>
      <c r="I42" s="47" t="s">
        <v>28</v>
      </c>
      <c r="J42" s="47" t="s">
        <v>28</v>
      </c>
    </row>
    <row r="43" spans="1:10" ht="15" customHeight="1">
      <c r="A43" s="45"/>
      <c r="B43" s="49" t="e">
        <f>IF(#REF!="","",#REF!)</f>
        <v>#REF!</v>
      </c>
      <c r="C43" s="50" t="e">
        <f>IF(#REF!="","",#REF!)</f>
        <v>#REF!</v>
      </c>
      <c r="D43" s="50" t="e">
        <f>IF(#REF!="","",#REF!)</f>
        <v>#REF!</v>
      </c>
      <c r="E43" s="51" t="e">
        <f>IF(#REF!="","",#REF!)</f>
        <v>#REF!</v>
      </c>
      <c r="F43" s="53"/>
      <c r="G43" s="47" t="s">
        <v>28</v>
      </c>
      <c r="H43" s="47" t="s">
        <v>28</v>
      </c>
      <c r="I43" s="47" t="s">
        <v>28</v>
      </c>
      <c r="J43" s="47" t="s">
        <v>28</v>
      </c>
    </row>
    <row r="44" spans="1:10" ht="15" customHeight="1">
      <c r="A44" s="45"/>
      <c r="B44" s="49" t="e">
        <f>IF(#REF!="","",#REF!)</f>
        <v>#REF!</v>
      </c>
      <c r="C44" s="50" t="e">
        <f>IF(#REF!="","",#REF!)</f>
        <v>#REF!</v>
      </c>
      <c r="D44" s="50" t="e">
        <f>IF(#REF!="","",#REF!)</f>
        <v>#REF!</v>
      </c>
      <c r="E44" s="51" t="e">
        <f>IF(#REF!="","",#REF!)</f>
        <v>#REF!</v>
      </c>
      <c r="F44" s="53"/>
      <c r="G44" s="47" t="s">
        <v>28</v>
      </c>
      <c r="H44" s="47" t="s">
        <v>28</v>
      </c>
      <c r="I44" s="47" t="s">
        <v>28</v>
      </c>
      <c r="J44" s="47" t="s">
        <v>28</v>
      </c>
    </row>
    <row r="45" spans="1:10" ht="15" customHeight="1">
      <c r="A45" s="45"/>
      <c r="B45" s="49" t="e">
        <f>IF(#REF!="","",#REF!)</f>
        <v>#REF!</v>
      </c>
      <c r="C45" s="50" t="e">
        <f>IF(#REF!="","",#REF!)</f>
        <v>#REF!</v>
      </c>
      <c r="D45" s="50" t="e">
        <f>IF(#REF!="","",#REF!)</f>
        <v>#REF!</v>
      </c>
      <c r="E45" s="51" t="e">
        <f>IF(#REF!="","",#REF!)</f>
        <v>#REF!</v>
      </c>
      <c r="F45" s="53"/>
      <c r="G45" s="47" t="s">
        <v>28</v>
      </c>
      <c r="H45" s="47" t="s">
        <v>28</v>
      </c>
      <c r="I45" s="47" t="s">
        <v>28</v>
      </c>
      <c r="J45" s="47" t="s">
        <v>28</v>
      </c>
    </row>
    <row r="46" spans="1:10" ht="15" customHeight="1">
      <c r="A46" s="45"/>
      <c r="B46" s="49" t="e">
        <f>IF(#REF!="","",#REF!)</f>
        <v>#REF!</v>
      </c>
      <c r="C46" s="50" t="e">
        <f>IF(#REF!="","",#REF!)</f>
        <v>#REF!</v>
      </c>
      <c r="D46" s="50" t="e">
        <f>IF(#REF!="","",#REF!)</f>
        <v>#REF!</v>
      </c>
      <c r="E46" s="51" t="e">
        <f>IF(#REF!="","",#REF!)</f>
        <v>#REF!</v>
      </c>
      <c r="F46" s="53"/>
      <c r="G46" s="47" t="s">
        <v>28</v>
      </c>
      <c r="H46" s="47" t="s">
        <v>28</v>
      </c>
      <c r="I46" s="47" t="s">
        <v>28</v>
      </c>
      <c r="J46" s="47" t="s">
        <v>28</v>
      </c>
    </row>
    <row r="47" spans="1:10" ht="15" customHeight="1">
      <c r="A47" s="45"/>
      <c r="B47" s="49" t="e">
        <f>IF(#REF!="","",#REF!)</f>
        <v>#REF!</v>
      </c>
      <c r="C47" s="50" t="e">
        <f>IF(#REF!="","",#REF!)</f>
        <v>#REF!</v>
      </c>
      <c r="D47" s="50" t="e">
        <f>IF(#REF!="","",#REF!)</f>
        <v>#REF!</v>
      </c>
      <c r="E47" s="51" t="e">
        <f>IF(#REF!="","",#REF!)</f>
        <v>#REF!</v>
      </c>
      <c r="F47" s="53"/>
      <c r="G47" s="47" t="s">
        <v>28</v>
      </c>
      <c r="H47" s="47" t="s">
        <v>28</v>
      </c>
      <c r="I47" s="47" t="s">
        <v>28</v>
      </c>
      <c r="J47" s="47" t="s">
        <v>28</v>
      </c>
    </row>
    <row r="48" spans="1:10" ht="15" customHeight="1">
      <c r="A48" s="45"/>
      <c r="B48" s="49" t="e">
        <f>IF(#REF!="","",#REF!)</f>
        <v>#REF!</v>
      </c>
      <c r="C48" s="50" t="e">
        <f>IF(#REF!="","",#REF!)</f>
        <v>#REF!</v>
      </c>
      <c r="D48" s="50" t="e">
        <f>IF(#REF!="","",#REF!)</f>
        <v>#REF!</v>
      </c>
      <c r="E48" s="51" t="e">
        <f>IF(#REF!="","",#REF!)</f>
        <v>#REF!</v>
      </c>
      <c r="F48" s="53"/>
      <c r="G48" s="47" t="s">
        <v>28</v>
      </c>
      <c r="H48" s="47" t="s">
        <v>28</v>
      </c>
      <c r="I48" s="47" t="s">
        <v>28</v>
      </c>
      <c r="J48" s="47" t="s">
        <v>28</v>
      </c>
    </row>
    <row r="49" spans="1:10" ht="15" customHeight="1">
      <c r="A49" s="45"/>
      <c r="B49" s="49" t="e">
        <f>IF(#REF!="","",#REF!)</f>
        <v>#REF!</v>
      </c>
      <c r="C49" s="50" t="e">
        <f>IF(#REF!="","",#REF!)</f>
        <v>#REF!</v>
      </c>
      <c r="D49" s="50" t="e">
        <f>IF(#REF!="","",#REF!)</f>
        <v>#REF!</v>
      </c>
      <c r="E49" s="51" t="e">
        <f>IF(#REF!="","",#REF!)</f>
        <v>#REF!</v>
      </c>
      <c r="F49" s="53"/>
      <c r="G49" s="47" t="s">
        <v>28</v>
      </c>
      <c r="H49" s="47" t="s">
        <v>28</v>
      </c>
      <c r="I49" s="47" t="s">
        <v>28</v>
      </c>
      <c r="J49" s="47" t="s">
        <v>28</v>
      </c>
    </row>
    <row r="50" spans="1:10" ht="15" customHeight="1">
      <c r="A50" s="45"/>
      <c r="B50" s="49" t="e">
        <f>IF(#REF!="","",#REF!)</f>
        <v>#REF!</v>
      </c>
      <c r="C50" s="50" t="e">
        <f>IF(#REF!="","",#REF!)</f>
        <v>#REF!</v>
      </c>
      <c r="D50" s="50" t="e">
        <f>IF(#REF!="","",#REF!)</f>
        <v>#REF!</v>
      </c>
      <c r="E50" s="51" t="e">
        <f>IF(#REF!="","",#REF!)</f>
        <v>#REF!</v>
      </c>
      <c r="F50" s="53"/>
      <c r="G50" s="47" t="s">
        <v>28</v>
      </c>
      <c r="H50" s="47" t="s">
        <v>28</v>
      </c>
      <c r="I50" s="47" t="s">
        <v>28</v>
      </c>
      <c r="J50" s="47" t="s">
        <v>28</v>
      </c>
    </row>
    <row r="51" spans="1:10" ht="15" customHeight="1">
      <c r="A51" s="45"/>
      <c r="B51" s="49" t="e">
        <f>IF(#REF!="","",#REF!)</f>
        <v>#REF!</v>
      </c>
      <c r="C51" s="50" t="e">
        <f>IF(#REF!="","",#REF!)</f>
        <v>#REF!</v>
      </c>
      <c r="D51" s="50" t="e">
        <f>IF(#REF!="","",#REF!)</f>
        <v>#REF!</v>
      </c>
      <c r="E51" s="51" t="e">
        <f>IF(#REF!="","",#REF!)</f>
        <v>#REF!</v>
      </c>
      <c r="F51" s="53"/>
      <c r="G51" s="47" t="s">
        <v>28</v>
      </c>
      <c r="H51" s="47" t="s">
        <v>28</v>
      </c>
      <c r="I51" s="47" t="s">
        <v>28</v>
      </c>
      <c r="J51" s="47" t="s">
        <v>28</v>
      </c>
    </row>
    <row r="52" spans="1:10" ht="15" customHeight="1">
      <c r="A52" s="45"/>
      <c r="B52" s="49" t="e">
        <f>IF(#REF!="","",#REF!)</f>
        <v>#REF!</v>
      </c>
      <c r="C52" s="50" t="e">
        <f>IF(#REF!="","",#REF!)</f>
        <v>#REF!</v>
      </c>
      <c r="D52" s="50" t="e">
        <f>IF(#REF!="","",#REF!)</f>
        <v>#REF!</v>
      </c>
      <c r="E52" s="51" t="e">
        <f>IF(#REF!="","",#REF!)</f>
        <v>#REF!</v>
      </c>
      <c r="G52" s="47" t="s">
        <v>28</v>
      </c>
      <c r="H52" s="47" t="s">
        <v>28</v>
      </c>
      <c r="I52" s="47" t="s">
        <v>28</v>
      </c>
      <c r="J52" s="47" t="s">
        <v>28</v>
      </c>
    </row>
    <row r="53" spans="1:10" ht="15" customHeight="1">
      <c r="A53" s="45"/>
      <c r="B53" s="49" t="e">
        <f>IF(#REF!="","",#REF!)</f>
        <v>#REF!</v>
      </c>
      <c r="C53" s="50" t="e">
        <f>IF(#REF!="","",#REF!)</f>
        <v>#REF!</v>
      </c>
      <c r="D53" s="50" t="e">
        <f>IF(#REF!="","",#REF!)</f>
        <v>#REF!</v>
      </c>
      <c r="E53" s="51" t="e">
        <f>IF(#REF!="","",#REF!)</f>
        <v>#REF!</v>
      </c>
      <c r="G53" s="47" t="s">
        <v>28</v>
      </c>
      <c r="H53" s="47" t="s">
        <v>28</v>
      </c>
      <c r="I53" s="47" t="s">
        <v>28</v>
      </c>
      <c r="J53" s="47" t="s">
        <v>28</v>
      </c>
    </row>
    <row r="54" spans="1:10" ht="15" customHeight="1">
      <c r="A54" s="45"/>
      <c r="B54" s="49" t="e">
        <f>IF(#REF!="","",#REF!)</f>
        <v>#REF!</v>
      </c>
      <c r="C54" s="50" t="e">
        <f>IF(#REF!="","",#REF!)</f>
        <v>#REF!</v>
      </c>
      <c r="D54" s="50" t="e">
        <f>IF(#REF!="","",#REF!)</f>
        <v>#REF!</v>
      </c>
      <c r="E54" s="51" t="e">
        <f>IF(#REF!="","",#REF!)</f>
        <v>#REF!</v>
      </c>
      <c r="G54" s="47" t="s">
        <v>28</v>
      </c>
      <c r="H54" s="47" t="s">
        <v>28</v>
      </c>
      <c r="I54" s="47" t="s">
        <v>28</v>
      </c>
      <c r="J54" s="47" t="s">
        <v>28</v>
      </c>
    </row>
    <row r="55" spans="1:10" ht="15" customHeight="1">
      <c r="A55" s="45"/>
      <c r="B55" s="49" t="e">
        <f>IF(#REF!="","",#REF!)</f>
        <v>#REF!</v>
      </c>
      <c r="C55" s="50" t="e">
        <f>IF(#REF!="","",#REF!)</f>
        <v>#REF!</v>
      </c>
      <c r="D55" s="50" t="e">
        <f>IF(#REF!="","",#REF!)</f>
        <v>#REF!</v>
      </c>
      <c r="E55" s="51" t="e">
        <f>IF(#REF!="","",#REF!)</f>
        <v>#REF!</v>
      </c>
      <c r="G55" s="47" t="s">
        <v>28</v>
      </c>
      <c r="H55" s="47" t="s">
        <v>28</v>
      </c>
      <c r="I55" s="47" t="s">
        <v>28</v>
      </c>
      <c r="J55" s="47" t="s">
        <v>28</v>
      </c>
    </row>
    <row r="56" spans="1:10" ht="15" customHeight="1">
      <c r="A56" s="45"/>
      <c r="B56" s="49" t="e">
        <f>IF(#REF!="","",#REF!)</f>
        <v>#REF!</v>
      </c>
      <c r="C56" s="50" t="e">
        <f>IF(#REF!="","",#REF!)</f>
        <v>#REF!</v>
      </c>
      <c r="D56" s="50" t="e">
        <f>IF(#REF!="","",#REF!)</f>
        <v>#REF!</v>
      </c>
      <c r="E56" s="51" t="e">
        <f>IF(#REF!="","",#REF!)</f>
        <v>#REF!</v>
      </c>
      <c r="G56" s="47" t="s">
        <v>28</v>
      </c>
      <c r="H56" s="47" t="s">
        <v>28</v>
      </c>
      <c r="I56" s="47" t="s">
        <v>28</v>
      </c>
      <c r="J56" s="47" t="s">
        <v>28</v>
      </c>
    </row>
    <row r="57" spans="1:14" s="54" customFormat="1" ht="15" customHeight="1">
      <c r="A57" s="45"/>
      <c r="B57" s="49" t="e">
        <f>IF(#REF!="","",#REF!)</f>
        <v>#REF!</v>
      </c>
      <c r="C57" s="50" t="e">
        <f>IF(#REF!="","",#REF!)</f>
        <v>#REF!</v>
      </c>
      <c r="D57" s="50" t="e">
        <f>IF(#REF!="","",#REF!)</f>
        <v>#REF!</v>
      </c>
      <c r="E57" s="51" t="e">
        <f>IF(#REF!="","",#REF!)</f>
        <v>#REF!</v>
      </c>
      <c r="G57" s="47" t="s">
        <v>28</v>
      </c>
      <c r="H57" s="47" t="s">
        <v>28</v>
      </c>
      <c r="I57" s="47" t="s">
        <v>28</v>
      </c>
      <c r="J57" s="47" t="s">
        <v>28</v>
      </c>
      <c r="K57" s="47"/>
      <c r="L57" s="47"/>
      <c r="M57" s="47"/>
      <c r="N57" s="47"/>
    </row>
    <row r="58" spans="1:14" s="54" customFormat="1" ht="15" customHeight="1">
      <c r="A58" s="45"/>
      <c r="B58" s="49" t="e">
        <f>IF(#REF!="","",#REF!)</f>
        <v>#REF!</v>
      </c>
      <c r="C58" s="50" t="e">
        <f>IF(#REF!="","",#REF!)</f>
        <v>#REF!</v>
      </c>
      <c r="D58" s="50" t="e">
        <f>IF(#REF!="","",#REF!)</f>
        <v>#REF!</v>
      </c>
      <c r="E58" s="51" t="e">
        <f>IF(#REF!="","",#REF!)</f>
        <v>#REF!</v>
      </c>
      <c r="G58" s="47" t="s">
        <v>28</v>
      </c>
      <c r="H58" s="47" t="s">
        <v>28</v>
      </c>
      <c r="I58" s="47" t="s">
        <v>28</v>
      </c>
      <c r="J58" s="47" t="s">
        <v>28</v>
      </c>
      <c r="K58" s="47"/>
      <c r="L58" s="47"/>
      <c r="M58" s="47"/>
      <c r="N58" s="47"/>
    </row>
    <row r="59" spans="1:14" s="54" customFormat="1" ht="15" customHeight="1">
      <c r="A59" s="45"/>
      <c r="B59" s="49" t="e">
        <f>IF(#REF!="","",#REF!)</f>
        <v>#REF!</v>
      </c>
      <c r="C59" s="50" t="e">
        <f>IF(#REF!="","",#REF!)</f>
        <v>#REF!</v>
      </c>
      <c r="D59" s="50" t="e">
        <f>IF(#REF!="","",#REF!)</f>
        <v>#REF!</v>
      </c>
      <c r="E59" s="51" t="e">
        <f>IF(#REF!="","",#REF!)</f>
        <v>#REF!</v>
      </c>
      <c r="G59" s="47" t="s">
        <v>28</v>
      </c>
      <c r="H59" s="47" t="s">
        <v>28</v>
      </c>
      <c r="I59" s="47" t="s">
        <v>28</v>
      </c>
      <c r="J59" s="47" t="s">
        <v>28</v>
      </c>
      <c r="K59" s="47"/>
      <c r="L59" s="47"/>
      <c r="M59" s="47"/>
      <c r="N59" s="47"/>
    </row>
    <row r="60" spans="1:14" s="54" customFormat="1" ht="15" customHeight="1">
      <c r="A60" s="45"/>
      <c r="B60" s="49" t="e">
        <f>IF(#REF!="","",#REF!)</f>
        <v>#REF!</v>
      </c>
      <c r="C60" s="50" t="e">
        <f>IF(#REF!="","",#REF!)</f>
        <v>#REF!</v>
      </c>
      <c r="D60" s="50" t="e">
        <f>IF(#REF!="","",#REF!)</f>
        <v>#REF!</v>
      </c>
      <c r="E60" s="51" t="e">
        <f>IF(#REF!="","",#REF!)</f>
        <v>#REF!</v>
      </c>
      <c r="G60" s="47" t="s">
        <v>28</v>
      </c>
      <c r="H60" s="47">
        <v>31</v>
      </c>
      <c r="I60" s="47" t="s">
        <v>257</v>
      </c>
      <c r="J60" s="47" t="s">
        <v>236</v>
      </c>
      <c r="K60" s="47"/>
      <c r="L60" s="47"/>
      <c r="M60" s="47"/>
      <c r="N60" s="47"/>
    </row>
    <row r="61" spans="1:10" ht="15" customHeight="1">
      <c r="A61" s="45"/>
      <c r="B61" s="49" t="e">
        <f>IF(#REF!="","",#REF!)</f>
        <v>#REF!</v>
      </c>
      <c r="C61" s="50" t="e">
        <f>IF(#REF!="","",#REF!)</f>
        <v>#REF!</v>
      </c>
      <c r="D61" s="50" t="e">
        <f>IF(#REF!="","",#REF!)</f>
        <v>#REF!</v>
      </c>
      <c r="E61" s="51" t="e">
        <f>IF(#REF!="","",#REF!)</f>
        <v>#REF!</v>
      </c>
      <c r="G61" s="47" t="s">
        <v>28</v>
      </c>
      <c r="H61" s="47" t="s">
        <v>28</v>
      </c>
      <c r="I61" s="47" t="s">
        <v>28</v>
      </c>
      <c r="J61" s="47" t="s">
        <v>28</v>
      </c>
    </row>
    <row r="62" spans="1:10" ht="15" customHeight="1">
      <c r="A62" s="45"/>
      <c r="B62" s="49" t="e">
        <f>IF(#REF!="","",#REF!)</f>
        <v>#REF!</v>
      </c>
      <c r="C62" s="50" t="e">
        <f>IF(#REF!="","",#REF!)</f>
        <v>#REF!</v>
      </c>
      <c r="D62" s="50" t="e">
        <f>IF(#REF!="","",#REF!)</f>
        <v>#REF!</v>
      </c>
      <c r="E62" s="51" t="e">
        <f>IF(#REF!="","",#REF!)</f>
        <v>#REF!</v>
      </c>
      <c r="G62" s="47" t="s">
        <v>28</v>
      </c>
      <c r="H62" s="47" t="s">
        <v>28</v>
      </c>
      <c r="I62" s="47" t="s">
        <v>28</v>
      </c>
      <c r="J62" s="47" t="s">
        <v>28</v>
      </c>
    </row>
    <row r="63" spans="1:10" ht="15" customHeight="1">
      <c r="A63" s="45"/>
      <c r="B63" s="49" t="e">
        <f>IF(#REF!="","",#REF!)</f>
        <v>#REF!</v>
      </c>
      <c r="C63" s="50" t="e">
        <f>IF(#REF!="","",#REF!)</f>
        <v>#REF!</v>
      </c>
      <c r="D63" s="50" t="e">
        <f>IF(#REF!="","",#REF!)</f>
        <v>#REF!</v>
      </c>
      <c r="E63" s="51" t="e">
        <f>IF(#REF!="","",#REF!)</f>
        <v>#REF!</v>
      </c>
      <c r="G63" s="47" t="s">
        <v>28</v>
      </c>
      <c r="H63" s="47" t="s">
        <v>28</v>
      </c>
      <c r="I63" s="47" t="s">
        <v>28</v>
      </c>
      <c r="J63" s="47" t="s">
        <v>28</v>
      </c>
    </row>
    <row r="64" spans="1:10" ht="15" customHeight="1">
      <c r="A64" s="45"/>
      <c r="B64" s="49" t="e">
        <f>IF(#REF!="","",#REF!)</f>
        <v>#REF!</v>
      </c>
      <c r="C64" s="50" t="e">
        <f>IF(#REF!="","",#REF!)</f>
        <v>#REF!</v>
      </c>
      <c r="D64" s="50" t="e">
        <f>IF(#REF!="","",#REF!)</f>
        <v>#REF!</v>
      </c>
      <c r="E64" s="51" t="e">
        <f>IF(#REF!="","",#REF!)</f>
        <v>#REF!</v>
      </c>
      <c r="G64" s="47" t="s">
        <v>28</v>
      </c>
      <c r="H64" s="47" t="s">
        <v>28</v>
      </c>
      <c r="I64" s="47" t="s">
        <v>28</v>
      </c>
      <c r="J64" s="47" t="s">
        <v>28</v>
      </c>
    </row>
    <row r="65" spans="1:10" ht="15" customHeight="1">
      <c r="A65" s="45"/>
      <c r="B65" s="49" t="e">
        <f>IF(#REF!="","",#REF!)</f>
        <v>#REF!</v>
      </c>
      <c r="C65" s="50" t="e">
        <f>IF(#REF!="","",#REF!)</f>
        <v>#REF!</v>
      </c>
      <c r="D65" s="50" t="e">
        <f>IF(#REF!="","",#REF!)</f>
        <v>#REF!</v>
      </c>
      <c r="E65" s="51" t="e">
        <f>IF(#REF!="","",#REF!)</f>
        <v>#REF!</v>
      </c>
      <c r="G65" s="47" t="s">
        <v>28</v>
      </c>
      <c r="H65" s="47" t="s">
        <v>28</v>
      </c>
      <c r="I65" s="47" t="s">
        <v>28</v>
      </c>
      <c r="J65" s="47" t="s">
        <v>28</v>
      </c>
    </row>
    <row r="66" spans="2:10" ht="15.75">
      <c r="B66" s="49" t="e">
        <f>IF(#REF!="","",#REF!)</f>
        <v>#REF!</v>
      </c>
      <c r="C66" s="50" t="e">
        <f>IF(#REF!="","",#REF!)</f>
        <v>#REF!</v>
      </c>
      <c r="D66" s="50" t="e">
        <f>IF(#REF!="","",#REF!)</f>
        <v>#REF!</v>
      </c>
      <c r="E66" s="51" t="e">
        <f>IF(#REF!="","",#REF!)</f>
        <v>#REF!</v>
      </c>
      <c r="G66" s="47" t="s">
        <v>28</v>
      </c>
      <c r="H66" s="47" t="s">
        <v>28</v>
      </c>
      <c r="I66" s="47" t="s">
        <v>28</v>
      </c>
      <c r="J66" s="47" t="s">
        <v>28</v>
      </c>
    </row>
    <row r="67" spans="2:10" ht="15.75">
      <c r="B67" s="49" t="e">
        <f>IF(#REF!="","",#REF!)</f>
        <v>#REF!</v>
      </c>
      <c r="C67" s="50" t="e">
        <f>IF(#REF!="","",#REF!)</f>
        <v>#REF!</v>
      </c>
      <c r="D67" s="50" t="e">
        <f>IF(#REF!="","",#REF!)</f>
        <v>#REF!</v>
      </c>
      <c r="E67" s="51" t="e">
        <f>IF(#REF!="","",#REF!)</f>
        <v>#REF!</v>
      </c>
      <c r="G67" s="47" t="s">
        <v>28</v>
      </c>
      <c r="H67" s="47" t="s">
        <v>28</v>
      </c>
      <c r="I67" s="47" t="s">
        <v>28</v>
      </c>
      <c r="J67" s="47" t="s">
        <v>28</v>
      </c>
    </row>
    <row r="68" spans="2:10" ht="15.75">
      <c r="B68" s="49" t="e">
        <f>IF(#REF!="","",#REF!)</f>
        <v>#REF!</v>
      </c>
      <c r="C68" s="50" t="e">
        <f>IF(#REF!="","",#REF!)</f>
        <v>#REF!</v>
      </c>
      <c r="D68" s="50" t="e">
        <f>IF(#REF!="","",#REF!)</f>
        <v>#REF!</v>
      </c>
      <c r="E68" s="51" t="e">
        <f>IF(#REF!="","",#REF!)</f>
        <v>#REF!</v>
      </c>
      <c r="G68" s="47" t="s">
        <v>28</v>
      </c>
      <c r="H68" s="47" t="s">
        <v>28</v>
      </c>
      <c r="I68" s="47" t="s">
        <v>28</v>
      </c>
      <c r="J68" s="47" t="s">
        <v>28</v>
      </c>
    </row>
    <row r="69" spans="2:10" ht="15.75">
      <c r="B69" s="49" t="e">
        <f>IF(#REF!="","",#REF!)</f>
        <v>#REF!</v>
      </c>
      <c r="C69" s="50" t="e">
        <f>IF(#REF!="","",#REF!)</f>
        <v>#REF!</v>
      </c>
      <c r="D69" s="50" t="e">
        <f>IF(#REF!="","",#REF!)</f>
        <v>#REF!</v>
      </c>
      <c r="E69" s="51" t="e">
        <f>IF(#REF!="","",#REF!)</f>
        <v>#REF!</v>
      </c>
      <c r="G69" s="47" t="s">
        <v>28</v>
      </c>
      <c r="H69" s="47" t="s">
        <v>28</v>
      </c>
      <c r="I69" s="47" t="s">
        <v>28</v>
      </c>
      <c r="J69" s="47" t="s">
        <v>28</v>
      </c>
    </row>
    <row r="70" spans="2:10" ht="15.75">
      <c r="B70" s="49" t="e">
        <f>IF(#REF!="","",#REF!)</f>
        <v>#REF!</v>
      </c>
      <c r="C70" s="50" t="e">
        <f>IF(#REF!="","",#REF!)</f>
        <v>#REF!</v>
      </c>
      <c r="D70" s="50" t="e">
        <f>IF(#REF!="","",#REF!)</f>
        <v>#REF!</v>
      </c>
      <c r="E70" s="51" t="e">
        <f>IF(#REF!="","",#REF!)</f>
        <v>#REF!</v>
      </c>
      <c r="G70" s="47" t="s">
        <v>28</v>
      </c>
      <c r="H70" s="47" t="s">
        <v>28</v>
      </c>
      <c r="I70" s="47" t="s">
        <v>28</v>
      </c>
      <c r="J70" s="47" t="s">
        <v>28</v>
      </c>
    </row>
    <row r="71" spans="2:10" ht="15.75">
      <c r="B71" s="49" t="e">
        <f>IF(#REF!="","",#REF!)</f>
        <v>#REF!</v>
      </c>
      <c r="C71" s="50" t="e">
        <f>IF(#REF!="","",#REF!)</f>
        <v>#REF!</v>
      </c>
      <c r="D71" s="50" t="e">
        <f>IF(#REF!="","",#REF!)</f>
        <v>#REF!</v>
      </c>
      <c r="E71" s="51" t="e">
        <f>IF(#REF!="","",#REF!)</f>
        <v>#REF!</v>
      </c>
      <c r="G71" s="47" t="s">
        <v>28</v>
      </c>
      <c r="H71" s="47" t="s">
        <v>28</v>
      </c>
      <c r="I71" s="47" t="s">
        <v>28</v>
      </c>
      <c r="J71" s="47" t="s">
        <v>28</v>
      </c>
    </row>
    <row r="72" spans="2:10" ht="15.75">
      <c r="B72" s="49" t="e">
        <f>IF(#REF!="","",#REF!)</f>
        <v>#REF!</v>
      </c>
      <c r="C72" s="50" t="e">
        <f>IF(#REF!="","",#REF!)</f>
        <v>#REF!</v>
      </c>
      <c r="D72" s="50" t="e">
        <f>IF(#REF!="","",#REF!)</f>
        <v>#REF!</v>
      </c>
      <c r="E72" s="51" t="e">
        <f>IF(#REF!="","",#REF!)</f>
        <v>#REF!</v>
      </c>
      <c r="G72" s="47" t="s">
        <v>28</v>
      </c>
      <c r="H72" s="47" t="s">
        <v>28</v>
      </c>
      <c r="I72" s="47" t="s">
        <v>28</v>
      </c>
      <c r="J72" s="47" t="s">
        <v>28</v>
      </c>
    </row>
    <row r="73" spans="2:10" ht="15.75">
      <c r="B73" s="49" t="e">
        <f>IF(#REF!="","",#REF!)</f>
        <v>#REF!</v>
      </c>
      <c r="C73" s="50" t="e">
        <f>IF(#REF!="","",#REF!)</f>
        <v>#REF!</v>
      </c>
      <c r="D73" s="50" t="e">
        <f>IF(#REF!="","",#REF!)</f>
        <v>#REF!</v>
      </c>
      <c r="E73" s="51" t="e">
        <f>IF(#REF!="","",#REF!)</f>
        <v>#REF!</v>
      </c>
      <c r="G73" s="47" t="s">
        <v>28</v>
      </c>
      <c r="H73" s="47" t="s">
        <v>28</v>
      </c>
      <c r="I73" s="47" t="s">
        <v>28</v>
      </c>
      <c r="J73" s="47" t="s">
        <v>28</v>
      </c>
    </row>
    <row r="74" spans="2:10" ht="15.75">
      <c r="B74" s="49" t="e">
        <f>IF(#REF!="","",#REF!)</f>
        <v>#REF!</v>
      </c>
      <c r="C74" s="50" t="e">
        <f>IF(#REF!="","",#REF!)</f>
        <v>#REF!</v>
      </c>
      <c r="D74" s="50" t="e">
        <f>IF(#REF!="","",#REF!)</f>
        <v>#REF!</v>
      </c>
      <c r="E74" s="51" t="e">
        <f>IF(#REF!="","",#REF!)</f>
        <v>#REF!</v>
      </c>
      <c r="G74" s="47" t="s">
        <v>28</v>
      </c>
      <c r="H74" s="47" t="s">
        <v>28</v>
      </c>
      <c r="I74" s="47" t="s">
        <v>28</v>
      </c>
      <c r="J74" s="47" t="s">
        <v>28</v>
      </c>
    </row>
    <row r="75" spans="2:10" ht="15.75">
      <c r="B75" s="49" t="e">
        <f>IF(#REF!="","",#REF!)</f>
        <v>#REF!</v>
      </c>
      <c r="C75" s="50" t="e">
        <f>IF(#REF!="","",#REF!)</f>
        <v>#REF!</v>
      </c>
      <c r="D75" s="50" t="e">
        <f>IF(#REF!="","",#REF!)</f>
        <v>#REF!</v>
      </c>
      <c r="E75" s="51" t="e">
        <f>IF(#REF!="","",#REF!)</f>
        <v>#REF!</v>
      </c>
      <c r="G75" s="47" t="s">
        <v>28</v>
      </c>
      <c r="H75" s="47" t="s">
        <v>28</v>
      </c>
      <c r="I75" s="47" t="s">
        <v>28</v>
      </c>
      <c r="J75" s="47" t="s">
        <v>28</v>
      </c>
    </row>
    <row r="76" spans="2:10" ht="15.75">
      <c r="B76" s="49" t="e">
        <f>IF(#REF!="","",#REF!)</f>
        <v>#REF!</v>
      </c>
      <c r="C76" s="50" t="e">
        <f>IF(#REF!="","",#REF!)</f>
        <v>#REF!</v>
      </c>
      <c r="D76" s="50" t="e">
        <f>IF(#REF!="","",#REF!)</f>
        <v>#REF!</v>
      </c>
      <c r="E76" s="51" t="e">
        <f>IF(#REF!="","",#REF!)</f>
        <v>#REF!</v>
      </c>
      <c r="G76" s="47" t="s">
        <v>28</v>
      </c>
      <c r="H76" s="47" t="s">
        <v>28</v>
      </c>
      <c r="I76" s="47" t="s">
        <v>28</v>
      </c>
      <c r="J76" s="47" t="s">
        <v>28</v>
      </c>
    </row>
    <row r="77" spans="2:10" ht="15.75">
      <c r="B77" s="49" t="e">
        <f>IF(#REF!="","",#REF!)</f>
        <v>#REF!</v>
      </c>
      <c r="C77" s="50" t="e">
        <f>IF(#REF!="","",#REF!)</f>
        <v>#REF!</v>
      </c>
      <c r="D77" s="50" t="e">
        <f>IF(#REF!="","",#REF!)</f>
        <v>#REF!</v>
      </c>
      <c r="E77" s="51" t="e">
        <f>IF(#REF!="","",#REF!)</f>
        <v>#REF!</v>
      </c>
      <c r="G77" s="47" t="s">
        <v>28</v>
      </c>
      <c r="H77" s="47" t="s">
        <v>28</v>
      </c>
      <c r="I77" s="47" t="s">
        <v>28</v>
      </c>
      <c r="J77" s="47" t="s">
        <v>28</v>
      </c>
    </row>
    <row r="78" spans="2:10" ht="15.75">
      <c r="B78" s="49" t="e">
        <f>IF(#REF!="","",#REF!)</f>
        <v>#REF!</v>
      </c>
      <c r="C78" s="50" t="e">
        <f>IF(#REF!="","",#REF!)</f>
        <v>#REF!</v>
      </c>
      <c r="D78" s="50" t="e">
        <f>IF(#REF!="","",#REF!)</f>
        <v>#REF!</v>
      </c>
      <c r="E78" s="51" t="e">
        <f>IF(#REF!="","",#REF!)</f>
        <v>#REF!</v>
      </c>
      <c r="G78" s="47" t="s">
        <v>28</v>
      </c>
      <c r="H78" s="47" t="s">
        <v>28</v>
      </c>
      <c r="I78" s="47" t="s">
        <v>28</v>
      </c>
      <c r="J78" s="47" t="s">
        <v>28</v>
      </c>
    </row>
    <row r="79" spans="2:10" ht="15.75">
      <c r="B79" s="49" t="e">
        <f>IF(#REF!="","",#REF!)</f>
        <v>#REF!</v>
      </c>
      <c r="C79" s="50" t="e">
        <f>IF(#REF!="","",#REF!)</f>
        <v>#REF!</v>
      </c>
      <c r="D79" s="50" t="e">
        <f>IF(#REF!="","",#REF!)</f>
        <v>#REF!</v>
      </c>
      <c r="E79" s="51" t="e">
        <f>IF(#REF!="","",#REF!)</f>
        <v>#REF!</v>
      </c>
      <c r="G79" s="47" t="s">
        <v>28</v>
      </c>
      <c r="H79" s="47" t="s">
        <v>28</v>
      </c>
      <c r="I79" s="47" t="s">
        <v>28</v>
      </c>
      <c r="J79" s="47" t="s">
        <v>28</v>
      </c>
    </row>
    <row r="80" spans="2:10" ht="15.75">
      <c r="B80" s="49" t="e">
        <f>IF(#REF!="","",#REF!)</f>
        <v>#REF!</v>
      </c>
      <c r="C80" s="50" t="e">
        <f>IF(#REF!="","",#REF!)</f>
        <v>#REF!</v>
      </c>
      <c r="D80" s="50" t="e">
        <f>IF(#REF!="","",#REF!)</f>
        <v>#REF!</v>
      </c>
      <c r="E80" s="51" t="e">
        <f>IF(#REF!="","",#REF!)</f>
        <v>#REF!</v>
      </c>
      <c r="G80" s="47" t="s">
        <v>28</v>
      </c>
      <c r="H80" s="47" t="s">
        <v>28</v>
      </c>
      <c r="I80" s="47" t="s">
        <v>28</v>
      </c>
      <c r="J80" s="47" t="s">
        <v>28</v>
      </c>
    </row>
    <row r="81" spans="2:10" ht="15.75">
      <c r="B81" s="49" t="e">
        <f>IF(#REF!="","",#REF!)</f>
        <v>#REF!</v>
      </c>
      <c r="C81" s="50" t="e">
        <f>IF(#REF!="","",#REF!)</f>
        <v>#REF!</v>
      </c>
      <c r="D81" s="50" t="e">
        <f>IF(#REF!="","",#REF!)</f>
        <v>#REF!</v>
      </c>
      <c r="E81" s="51" t="e">
        <f>IF(#REF!="","",#REF!)</f>
        <v>#REF!</v>
      </c>
      <c r="G81" s="47" t="s">
        <v>28</v>
      </c>
      <c r="H81" s="47" t="s">
        <v>28</v>
      </c>
      <c r="I81" s="47" t="s">
        <v>28</v>
      </c>
      <c r="J81" s="47" t="s">
        <v>28</v>
      </c>
    </row>
    <row r="82" spans="2:10" ht="15.75">
      <c r="B82" s="49" t="e">
        <f>IF(#REF!="","",#REF!)</f>
        <v>#REF!</v>
      </c>
      <c r="C82" s="50" t="e">
        <f>IF(#REF!="","",#REF!)</f>
        <v>#REF!</v>
      </c>
      <c r="D82" s="50" t="e">
        <f>IF(#REF!="","",#REF!)</f>
        <v>#REF!</v>
      </c>
      <c r="E82" s="51" t="e">
        <f>IF(#REF!="","",#REF!)</f>
        <v>#REF!</v>
      </c>
      <c r="G82" s="47" t="s">
        <v>28</v>
      </c>
      <c r="H82" s="47" t="s">
        <v>28</v>
      </c>
      <c r="I82" s="47" t="s">
        <v>28</v>
      </c>
      <c r="J82" s="47" t="s">
        <v>28</v>
      </c>
    </row>
    <row r="83" spans="2:10" ht="15.75">
      <c r="B83" s="49" t="e">
        <f>IF(#REF!="","",#REF!)</f>
        <v>#REF!</v>
      </c>
      <c r="C83" s="50" t="e">
        <f>IF(#REF!="","",#REF!)</f>
        <v>#REF!</v>
      </c>
      <c r="D83" s="50" t="e">
        <f>IF(#REF!="","",#REF!)</f>
        <v>#REF!</v>
      </c>
      <c r="E83" s="51" t="e">
        <f>IF(#REF!="","",#REF!)</f>
        <v>#REF!</v>
      </c>
      <c r="G83" s="47" t="s">
        <v>28</v>
      </c>
      <c r="H83" s="47" t="s">
        <v>28</v>
      </c>
      <c r="I83" s="47" t="s">
        <v>28</v>
      </c>
      <c r="J83" s="47" t="s">
        <v>28</v>
      </c>
    </row>
    <row r="84" spans="2:10" ht="15.75">
      <c r="B84" s="49" t="e">
        <f>IF(#REF!="","",#REF!)</f>
        <v>#REF!</v>
      </c>
      <c r="C84" s="50" t="e">
        <f>IF(#REF!="","",#REF!)</f>
        <v>#REF!</v>
      </c>
      <c r="D84" s="50" t="e">
        <f>IF(#REF!="","",#REF!)</f>
        <v>#REF!</v>
      </c>
      <c r="E84" s="51" t="e">
        <f>IF(#REF!="","",#REF!)</f>
        <v>#REF!</v>
      </c>
      <c r="G84" s="47" t="s">
        <v>28</v>
      </c>
      <c r="H84" s="47" t="s">
        <v>28</v>
      </c>
      <c r="I84" s="47" t="s">
        <v>28</v>
      </c>
      <c r="J84" s="47" t="s">
        <v>28</v>
      </c>
    </row>
    <row r="85" spans="2:10" ht="15.75">
      <c r="B85" s="49" t="e">
        <f>IF(#REF!="","",#REF!)</f>
        <v>#REF!</v>
      </c>
      <c r="C85" s="50" t="e">
        <f>IF(#REF!="","",#REF!)</f>
        <v>#REF!</v>
      </c>
      <c r="D85" s="50" t="e">
        <f>IF(#REF!="","",#REF!)</f>
        <v>#REF!</v>
      </c>
      <c r="E85" s="51" t="e">
        <f>IF(#REF!="","",#REF!)</f>
        <v>#REF!</v>
      </c>
      <c r="G85" s="47" t="s">
        <v>28</v>
      </c>
      <c r="H85" s="47" t="s">
        <v>28</v>
      </c>
      <c r="I85" s="47" t="s">
        <v>28</v>
      </c>
      <c r="J85" s="47" t="s">
        <v>28</v>
      </c>
    </row>
    <row r="86" spans="2:10" ht="15.75">
      <c r="B86" s="49" t="e">
        <f>IF(#REF!="","",#REF!)</f>
        <v>#REF!</v>
      </c>
      <c r="C86" s="50" t="e">
        <f>IF(#REF!="","",#REF!)</f>
        <v>#REF!</v>
      </c>
      <c r="D86" s="50" t="e">
        <f>IF(#REF!="","",#REF!)</f>
        <v>#REF!</v>
      </c>
      <c r="E86" s="51" t="e">
        <f>IF(#REF!="","",#REF!)</f>
        <v>#REF!</v>
      </c>
      <c r="G86" s="47" t="s">
        <v>28</v>
      </c>
      <c r="H86" s="47" t="s">
        <v>28</v>
      </c>
      <c r="I86" s="47" t="s">
        <v>28</v>
      </c>
      <c r="J86" s="47" t="s">
        <v>28</v>
      </c>
    </row>
    <row r="87" spans="2:10" ht="15.75">
      <c r="B87" s="49" t="e">
        <f>IF(#REF!="","",#REF!)</f>
        <v>#REF!</v>
      </c>
      <c r="C87" s="50" t="e">
        <f>IF(#REF!="","",#REF!)</f>
        <v>#REF!</v>
      </c>
      <c r="D87" s="50" t="e">
        <f>IF(#REF!="","",#REF!)</f>
        <v>#REF!</v>
      </c>
      <c r="E87" s="51" t="e">
        <f>IF(#REF!="","",#REF!)</f>
        <v>#REF!</v>
      </c>
      <c r="G87" s="47" t="s">
        <v>28</v>
      </c>
      <c r="H87" s="47" t="s">
        <v>28</v>
      </c>
      <c r="I87" s="47" t="s">
        <v>28</v>
      </c>
      <c r="J87" s="47" t="s">
        <v>28</v>
      </c>
    </row>
    <row r="88" spans="2:10" ht="15.75">
      <c r="B88" s="49" t="e">
        <f>IF(#REF!="","",#REF!)</f>
        <v>#REF!</v>
      </c>
      <c r="C88" s="50" t="e">
        <f>IF(#REF!="","",#REF!)</f>
        <v>#REF!</v>
      </c>
      <c r="D88" s="50" t="e">
        <f>IF(#REF!="","",#REF!)</f>
        <v>#REF!</v>
      </c>
      <c r="E88" s="51" t="e">
        <f>IF(#REF!="","",#REF!)</f>
        <v>#REF!</v>
      </c>
      <c r="G88" s="47" t="s">
        <v>28</v>
      </c>
      <c r="H88" s="47" t="s">
        <v>28</v>
      </c>
      <c r="I88" s="47" t="s">
        <v>28</v>
      </c>
      <c r="J88" s="47" t="s">
        <v>28</v>
      </c>
    </row>
    <row r="89" spans="2:10" ht="15.75">
      <c r="B89" s="49" t="e">
        <f>IF(#REF!="","",#REF!)</f>
        <v>#REF!</v>
      </c>
      <c r="C89" s="50" t="e">
        <f>IF(#REF!="","",#REF!)</f>
        <v>#REF!</v>
      </c>
      <c r="D89" s="50" t="e">
        <f>IF(#REF!="","",#REF!)</f>
        <v>#REF!</v>
      </c>
      <c r="E89" s="51" t="e">
        <f>IF(#REF!="","",#REF!)</f>
        <v>#REF!</v>
      </c>
      <c r="G89" s="47" t="s">
        <v>28</v>
      </c>
      <c r="H89" s="47" t="s">
        <v>28</v>
      </c>
      <c r="I89" s="47" t="s">
        <v>28</v>
      </c>
      <c r="J89" s="47" t="s">
        <v>28</v>
      </c>
    </row>
    <row r="90" spans="2:10" ht="15.75">
      <c r="B90" s="49" t="e">
        <f>IF(#REF!="","",#REF!)</f>
        <v>#REF!</v>
      </c>
      <c r="C90" s="50" t="e">
        <f>IF(#REF!="","",#REF!)</f>
        <v>#REF!</v>
      </c>
      <c r="D90" s="50" t="e">
        <f>IF(#REF!="","",#REF!)</f>
        <v>#REF!</v>
      </c>
      <c r="E90" s="51" t="e">
        <f>IF(#REF!="","",#REF!)</f>
        <v>#REF!</v>
      </c>
      <c r="G90" s="47" t="s">
        <v>28</v>
      </c>
      <c r="H90" s="47" t="s">
        <v>28</v>
      </c>
      <c r="I90" s="47" t="s">
        <v>28</v>
      </c>
      <c r="J90" s="47" t="s">
        <v>28</v>
      </c>
    </row>
    <row r="91" spans="2:10" ht="15.75">
      <c r="B91" s="49" t="e">
        <f>IF(#REF!="","",#REF!)</f>
        <v>#REF!</v>
      </c>
      <c r="C91" s="50" t="e">
        <f>IF(#REF!="","",#REF!)</f>
        <v>#REF!</v>
      </c>
      <c r="D91" s="50" t="e">
        <f>IF(#REF!="","",#REF!)</f>
        <v>#REF!</v>
      </c>
      <c r="E91" s="51" t="e">
        <f>IF(#REF!="","",#REF!)</f>
        <v>#REF!</v>
      </c>
      <c r="G91" s="47" t="s">
        <v>28</v>
      </c>
      <c r="H91" s="47" t="s">
        <v>28</v>
      </c>
      <c r="I91" s="47" t="s">
        <v>28</v>
      </c>
      <c r="J91" s="47" t="s">
        <v>28</v>
      </c>
    </row>
    <row r="92" spans="2:10" ht="15.75">
      <c r="B92" s="49" t="e">
        <f>IF(#REF!="","",#REF!)</f>
        <v>#REF!</v>
      </c>
      <c r="C92" s="50" t="e">
        <f>IF(#REF!="","",#REF!)</f>
        <v>#REF!</v>
      </c>
      <c r="D92" s="50" t="e">
        <f>IF(#REF!="","",#REF!)</f>
        <v>#REF!</v>
      </c>
      <c r="E92" s="51" t="e">
        <f>IF(#REF!="","",#REF!)</f>
        <v>#REF!</v>
      </c>
      <c r="G92" s="47" t="s">
        <v>28</v>
      </c>
      <c r="H92" s="47" t="s">
        <v>28</v>
      </c>
      <c r="I92" s="47" t="s">
        <v>28</v>
      </c>
      <c r="J92" s="47" t="s">
        <v>28</v>
      </c>
    </row>
    <row r="93" spans="2:10" ht="15.75">
      <c r="B93" s="49" t="e">
        <f>IF(#REF!="","",#REF!)</f>
        <v>#REF!</v>
      </c>
      <c r="C93" s="50" t="e">
        <f>IF(#REF!="","",#REF!)</f>
        <v>#REF!</v>
      </c>
      <c r="D93" s="50" t="e">
        <f>IF(#REF!="","",#REF!)</f>
        <v>#REF!</v>
      </c>
      <c r="E93" s="51" t="e">
        <f>IF(#REF!="","",#REF!)</f>
        <v>#REF!</v>
      </c>
      <c r="G93" s="47" t="s">
        <v>28</v>
      </c>
      <c r="H93" s="47" t="s">
        <v>28</v>
      </c>
      <c r="I93" s="47" t="s">
        <v>28</v>
      </c>
      <c r="J93" s="47" t="s">
        <v>28</v>
      </c>
    </row>
    <row r="94" spans="2:10" ht="15.75">
      <c r="B94" s="49" t="e">
        <f>IF(#REF!="","",#REF!)</f>
        <v>#REF!</v>
      </c>
      <c r="C94" s="50" t="e">
        <f>IF(#REF!="","",#REF!)</f>
        <v>#REF!</v>
      </c>
      <c r="D94" s="50" t="e">
        <f>IF(#REF!="","",#REF!)</f>
        <v>#REF!</v>
      </c>
      <c r="E94" s="51" t="e">
        <f>IF(#REF!="","",#REF!)</f>
        <v>#REF!</v>
      </c>
      <c r="G94" s="47" t="s">
        <v>28</v>
      </c>
      <c r="H94" s="47" t="s">
        <v>28</v>
      </c>
      <c r="I94" s="47" t="s">
        <v>28</v>
      </c>
      <c r="J94" s="47" t="s">
        <v>28</v>
      </c>
    </row>
    <row r="95" spans="2:10" ht="15.75">
      <c r="B95" s="49" t="e">
        <f>IF(#REF!="","",#REF!)</f>
        <v>#REF!</v>
      </c>
      <c r="C95" s="50" t="e">
        <f>IF(#REF!="","",#REF!)</f>
        <v>#REF!</v>
      </c>
      <c r="D95" s="50" t="e">
        <f>IF(#REF!="","",#REF!)</f>
        <v>#REF!</v>
      </c>
      <c r="E95" s="51" t="e">
        <f>IF(#REF!="","",#REF!)</f>
        <v>#REF!</v>
      </c>
      <c r="G95" s="47" t="s">
        <v>28</v>
      </c>
      <c r="H95" s="47" t="s">
        <v>28</v>
      </c>
      <c r="I95" s="47" t="s">
        <v>28</v>
      </c>
      <c r="J95" s="47" t="s">
        <v>28</v>
      </c>
    </row>
    <row r="96" spans="2:10" ht="15.75">
      <c r="B96" s="49" t="e">
        <f>IF(#REF!="","",#REF!)</f>
        <v>#REF!</v>
      </c>
      <c r="C96" s="50" t="e">
        <f>IF(#REF!="","",#REF!)</f>
        <v>#REF!</v>
      </c>
      <c r="D96" s="50" t="e">
        <f>IF(#REF!="","",#REF!)</f>
        <v>#REF!</v>
      </c>
      <c r="E96" s="51" t="e">
        <f>IF(#REF!="","",#REF!)</f>
        <v>#REF!</v>
      </c>
      <c r="G96" s="47" t="s">
        <v>28</v>
      </c>
      <c r="H96" s="47" t="s">
        <v>28</v>
      </c>
      <c r="I96" s="47" t="s">
        <v>28</v>
      </c>
      <c r="J96" s="47" t="s">
        <v>28</v>
      </c>
    </row>
    <row r="97" spans="2:10" ht="15.75">
      <c r="B97" s="49" t="e">
        <f>IF(#REF!="","",#REF!)</f>
        <v>#REF!</v>
      </c>
      <c r="C97" s="50" t="e">
        <f>IF(#REF!="","",#REF!)</f>
        <v>#REF!</v>
      </c>
      <c r="D97" s="50" t="e">
        <f>IF(#REF!="","",#REF!)</f>
        <v>#REF!</v>
      </c>
      <c r="E97" s="51" t="e">
        <f>IF(#REF!="","",#REF!)</f>
        <v>#REF!</v>
      </c>
      <c r="G97" s="47" t="s">
        <v>28</v>
      </c>
      <c r="H97" s="47" t="s">
        <v>28</v>
      </c>
      <c r="I97" s="47" t="s">
        <v>28</v>
      </c>
      <c r="J97" s="47" t="s">
        <v>28</v>
      </c>
    </row>
    <row r="98" spans="2:10" ht="15.75">
      <c r="B98" s="49" t="e">
        <f>IF(#REF!="","",#REF!)</f>
        <v>#REF!</v>
      </c>
      <c r="C98" s="50" t="e">
        <f>IF(#REF!="","",#REF!)</f>
        <v>#REF!</v>
      </c>
      <c r="D98" s="50" t="e">
        <f>IF(#REF!="","",#REF!)</f>
        <v>#REF!</v>
      </c>
      <c r="E98" s="51" t="e">
        <f>IF(#REF!="","",#REF!)</f>
        <v>#REF!</v>
      </c>
      <c r="G98" s="47" t="s">
        <v>28</v>
      </c>
      <c r="H98" s="47" t="s">
        <v>28</v>
      </c>
      <c r="I98" s="47" t="s">
        <v>28</v>
      </c>
      <c r="J98" s="47" t="s">
        <v>28</v>
      </c>
    </row>
    <row r="99" spans="2:10" ht="15.75">
      <c r="B99" s="49" t="e">
        <f>IF(#REF!="","",#REF!)</f>
        <v>#REF!</v>
      </c>
      <c r="C99" s="50" t="e">
        <f>IF(#REF!="","",#REF!)</f>
        <v>#REF!</v>
      </c>
      <c r="D99" s="50" t="e">
        <f>IF(#REF!="","",#REF!)</f>
        <v>#REF!</v>
      </c>
      <c r="E99" s="51" t="e">
        <f>IF(#REF!="","",#REF!)</f>
        <v>#REF!</v>
      </c>
      <c r="G99" s="47" t="s">
        <v>28</v>
      </c>
      <c r="H99" s="47" t="s">
        <v>28</v>
      </c>
      <c r="I99" s="47" t="s">
        <v>28</v>
      </c>
      <c r="J99" s="47" t="s">
        <v>28</v>
      </c>
    </row>
    <row r="100" spans="2:10" ht="15.75">
      <c r="B100" s="49" t="e">
        <f>IF(#REF!="","",#REF!)</f>
        <v>#REF!</v>
      </c>
      <c r="C100" s="50" t="e">
        <f>IF(#REF!="","",#REF!)</f>
        <v>#REF!</v>
      </c>
      <c r="D100" s="50" t="e">
        <f>IF(#REF!="","",#REF!)</f>
        <v>#REF!</v>
      </c>
      <c r="E100" s="51" t="e">
        <f>IF(#REF!="","",#REF!)</f>
        <v>#REF!</v>
      </c>
      <c r="G100" s="47" t="s">
        <v>28</v>
      </c>
      <c r="H100" s="47" t="s">
        <v>28</v>
      </c>
      <c r="I100" s="47" t="s">
        <v>28</v>
      </c>
      <c r="J100" s="47" t="s">
        <v>28</v>
      </c>
    </row>
    <row r="101" spans="2:10" ht="15.75">
      <c r="B101" s="49" t="e">
        <f>IF(#REF!="","",#REF!)</f>
        <v>#REF!</v>
      </c>
      <c r="C101" s="50" t="e">
        <f>IF(#REF!="","",#REF!)</f>
        <v>#REF!</v>
      </c>
      <c r="D101" s="50" t="e">
        <f>IF(#REF!="","",#REF!)</f>
        <v>#REF!</v>
      </c>
      <c r="E101" s="51" t="e">
        <f>IF(#REF!="","",#REF!)</f>
        <v>#REF!</v>
      </c>
      <c r="G101" s="47" t="s">
        <v>28</v>
      </c>
      <c r="H101" s="47" t="s">
        <v>28</v>
      </c>
      <c r="I101" s="47" t="s">
        <v>28</v>
      </c>
      <c r="J101" s="47" t="s">
        <v>28</v>
      </c>
    </row>
    <row r="102" spans="2:10" ht="15.75">
      <c r="B102" s="49" t="e">
        <f>IF(#REF!="","",#REF!)</f>
        <v>#REF!</v>
      </c>
      <c r="C102" s="50" t="e">
        <f>IF(#REF!="","",#REF!)</f>
        <v>#REF!</v>
      </c>
      <c r="D102" s="50" t="e">
        <f>IF(#REF!="","",#REF!)</f>
        <v>#REF!</v>
      </c>
      <c r="E102" s="51" t="e">
        <f>IF(#REF!="","",#REF!)</f>
        <v>#REF!</v>
      </c>
      <c r="G102" s="47" t="s">
        <v>28</v>
      </c>
      <c r="H102" s="47" t="s">
        <v>28</v>
      </c>
      <c r="I102" s="47" t="s">
        <v>28</v>
      </c>
      <c r="J102" s="47" t="s">
        <v>28</v>
      </c>
    </row>
    <row r="103" spans="2:10" ht="15.75">
      <c r="B103" s="49" t="e">
        <f>IF(#REF!="","",#REF!)</f>
        <v>#REF!</v>
      </c>
      <c r="C103" s="50" t="e">
        <f>IF(#REF!="","",#REF!)</f>
        <v>#REF!</v>
      </c>
      <c r="D103" s="50" t="e">
        <f>IF(#REF!="","",#REF!)</f>
        <v>#REF!</v>
      </c>
      <c r="E103" s="51" t="e">
        <f>IF(#REF!="","",#REF!)</f>
        <v>#REF!</v>
      </c>
      <c r="G103" s="47" t="s">
        <v>28</v>
      </c>
      <c r="H103" s="47" t="s">
        <v>28</v>
      </c>
      <c r="I103" s="47" t="s">
        <v>28</v>
      </c>
      <c r="J103" s="47" t="s">
        <v>28</v>
      </c>
    </row>
    <row r="104" spans="2:10" ht="15.75">
      <c r="B104" s="49" t="e">
        <f>IF(#REF!="","",#REF!)</f>
        <v>#REF!</v>
      </c>
      <c r="C104" s="50" t="e">
        <f>IF(#REF!="","",#REF!)</f>
        <v>#REF!</v>
      </c>
      <c r="D104" s="50" t="e">
        <f>IF(#REF!="","",#REF!)</f>
        <v>#REF!</v>
      </c>
      <c r="E104" s="51" t="e">
        <f>IF(#REF!="","",#REF!)</f>
        <v>#REF!</v>
      </c>
      <c r="G104" s="47" t="s">
        <v>28</v>
      </c>
      <c r="H104" s="47" t="s">
        <v>28</v>
      </c>
      <c r="I104" s="47" t="s">
        <v>28</v>
      </c>
      <c r="J104" s="47" t="s">
        <v>28</v>
      </c>
    </row>
    <row r="105" spans="2:10" ht="15.75">
      <c r="B105" s="49" t="e">
        <f>IF(#REF!="","",#REF!)</f>
        <v>#REF!</v>
      </c>
      <c r="C105" s="50" t="e">
        <f>IF(#REF!="","",#REF!)</f>
        <v>#REF!</v>
      </c>
      <c r="D105" s="50" t="e">
        <f>IF(#REF!="","",#REF!)</f>
        <v>#REF!</v>
      </c>
      <c r="E105" s="51" t="e">
        <f>IF(#REF!="","",#REF!)</f>
        <v>#REF!</v>
      </c>
      <c r="G105" s="47" t="s">
        <v>28</v>
      </c>
      <c r="H105" s="47" t="s">
        <v>28</v>
      </c>
      <c r="I105" s="47" t="s">
        <v>28</v>
      </c>
      <c r="J105" s="47" t="s">
        <v>28</v>
      </c>
    </row>
    <row r="106" spans="2:10" ht="15.75">
      <c r="B106" s="49" t="e">
        <f>IF(#REF!="","",#REF!)</f>
        <v>#REF!</v>
      </c>
      <c r="C106" s="50" t="e">
        <f>IF(#REF!="","",#REF!)</f>
        <v>#REF!</v>
      </c>
      <c r="D106" s="50" t="e">
        <f>IF(#REF!="","",#REF!)</f>
        <v>#REF!</v>
      </c>
      <c r="E106" s="51" t="e">
        <f>IF(#REF!="","",#REF!)</f>
        <v>#REF!</v>
      </c>
      <c r="G106" s="47" t="s">
        <v>28</v>
      </c>
      <c r="H106" s="47" t="s">
        <v>28</v>
      </c>
      <c r="I106" s="47" t="s">
        <v>28</v>
      </c>
      <c r="J106" s="47" t="s">
        <v>28</v>
      </c>
    </row>
    <row r="107" spans="2:10" ht="15.75">
      <c r="B107" s="49" t="e">
        <f>IF(#REF!="","",#REF!)</f>
        <v>#REF!</v>
      </c>
      <c r="C107" s="50" t="e">
        <f>IF(#REF!="","",#REF!)</f>
        <v>#REF!</v>
      </c>
      <c r="D107" s="50" t="e">
        <f>IF(#REF!="","",#REF!)</f>
        <v>#REF!</v>
      </c>
      <c r="E107" s="51" t="e">
        <f>IF(#REF!="","",#REF!)</f>
        <v>#REF!</v>
      </c>
      <c r="G107" s="47" t="s">
        <v>28</v>
      </c>
      <c r="H107" s="47" t="s">
        <v>28</v>
      </c>
      <c r="I107" s="47" t="s">
        <v>28</v>
      </c>
      <c r="J107" s="47" t="s">
        <v>28</v>
      </c>
    </row>
    <row r="108" spans="2:10" ht="15.75">
      <c r="B108" s="49" t="e">
        <f>IF(#REF!="","",#REF!)</f>
        <v>#REF!</v>
      </c>
      <c r="C108" s="50" t="e">
        <f>IF(#REF!="","",#REF!)</f>
        <v>#REF!</v>
      </c>
      <c r="D108" s="50" t="e">
        <f>IF(#REF!="","",#REF!)</f>
        <v>#REF!</v>
      </c>
      <c r="E108" s="51" t="e">
        <f>IF(#REF!="","",#REF!)</f>
        <v>#REF!</v>
      </c>
      <c r="G108" s="47" t="s">
        <v>28</v>
      </c>
      <c r="H108" s="47" t="s">
        <v>28</v>
      </c>
      <c r="I108" s="47" t="s">
        <v>28</v>
      </c>
      <c r="J108" s="47" t="s">
        <v>28</v>
      </c>
    </row>
    <row r="109" spans="2:10" ht="15.75">
      <c r="B109" s="49" t="e">
        <f>IF(#REF!="","",#REF!)</f>
        <v>#REF!</v>
      </c>
      <c r="C109" s="50" t="e">
        <f>IF(#REF!="","",#REF!)</f>
        <v>#REF!</v>
      </c>
      <c r="D109" s="50" t="e">
        <f>IF(#REF!="","",#REF!)</f>
        <v>#REF!</v>
      </c>
      <c r="E109" s="51" t="e">
        <f>IF(#REF!="","",#REF!)</f>
        <v>#REF!</v>
      </c>
      <c r="G109" s="47" t="s">
        <v>28</v>
      </c>
      <c r="H109" s="47" t="s">
        <v>28</v>
      </c>
      <c r="I109" s="47" t="s">
        <v>28</v>
      </c>
      <c r="J109" s="47" t="s">
        <v>28</v>
      </c>
    </row>
    <row r="110" spans="2:10" ht="15.75">
      <c r="B110" s="49" t="e">
        <f>IF(#REF!="","",#REF!)</f>
        <v>#REF!</v>
      </c>
      <c r="C110" s="50" t="e">
        <f>IF(#REF!="","",#REF!)</f>
        <v>#REF!</v>
      </c>
      <c r="D110" s="50" t="e">
        <f>IF(#REF!="","",#REF!)</f>
        <v>#REF!</v>
      </c>
      <c r="E110" s="51" t="e">
        <f>IF(#REF!="","",#REF!)</f>
        <v>#REF!</v>
      </c>
      <c r="G110" s="47" t="s">
        <v>28</v>
      </c>
      <c r="H110" s="47" t="s">
        <v>28</v>
      </c>
      <c r="I110" s="47" t="s">
        <v>28</v>
      </c>
      <c r="J110" s="47" t="s">
        <v>28</v>
      </c>
    </row>
    <row r="111" spans="2:10" ht="15.75">
      <c r="B111" s="49" t="e">
        <f>IF(#REF!="","",#REF!)</f>
        <v>#REF!</v>
      </c>
      <c r="C111" s="50" t="e">
        <f>IF(#REF!="","",#REF!)</f>
        <v>#REF!</v>
      </c>
      <c r="D111" s="50" t="e">
        <f>IF(#REF!="","",#REF!)</f>
        <v>#REF!</v>
      </c>
      <c r="E111" s="51" t="e">
        <f>IF(#REF!="","",#REF!)</f>
        <v>#REF!</v>
      </c>
      <c r="G111" s="47" t="s">
        <v>28</v>
      </c>
      <c r="H111" s="47" t="s">
        <v>28</v>
      </c>
      <c r="I111" s="47" t="s">
        <v>28</v>
      </c>
      <c r="J111" s="47" t="s">
        <v>28</v>
      </c>
    </row>
    <row r="112" spans="2:10" ht="15.75">
      <c r="B112" s="49" t="e">
        <f>IF(#REF!="","",#REF!)</f>
        <v>#REF!</v>
      </c>
      <c r="C112" s="50" t="e">
        <f>IF(#REF!="","",#REF!)</f>
        <v>#REF!</v>
      </c>
      <c r="D112" s="50" t="e">
        <f>IF(#REF!="","",#REF!)</f>
        <v>#REF!</v>
      </c>
      <c r="E112" s="51" t="e">
        <f>IF(#REF!="","",#REF!)</f>
        <v>#REF!</v>
      </c>
      <c r="G112" s="47" t="s">
        <v>28</v>
      </c>
      <c r="H112" s="47" t="s">
        <v>28</v>
      </c>
      <c r="I112" s="47" t="s">
        <v>28</v>
      </c>
      <c r="J112" s="47" t="s">
        <v>28</v>
      </c>
    </row>
    <row r="113" spans="2:10" ht="15.75">
      <c r="B113" s="49" t="e">
        <f>IF(#REF!="","",#REF!)</f>
        <v>#REF!</v>
      </c>
      <c r="C113" s="50" t="e">
        <f>IF(#REF!="","",#REF!)</f>
        <v>#REF!</v>
      </c>
      <c r="D113" s="50" t="e">
        <f>IF(#REF!="","",#REF!)</f>
        <v>#REF!</v>
      </c>
      <c r="E113" s="51" t="e">
        <f>IF(#REF!="","",#REF!)</f>
        <v>#REF!</v>
      </c>
      <c r="G113" s="47" t="s">
        <v>28</v>
      </c>
      <c r="H113" s="47" t="s">
        <v>28</v>
      </c>
      <c r="I113" s="47" t="s">
        <v>28</v>
      </c>
      <c r="J113" s="47" t="s">
        <v>28</v>
      </c>
    </row>
    <row r="114" spans="2:10" ht="15.75">
      <c r="B114" s="49" t="e">
        <f>IF(#REF!="","",#REF!)</f>
        <v>#REF!</v>
      </c>
      <c r="C114" s="50" t="e">
        <f>IF(#REF!="","",#REF!)</f>
        <v>#REF!</v>
      </c>
      <c r="D114" s="50" t="e">
        <f>IF(#REF!="","",#REF!)</f>
        <v>#REF!</v>
      </c>
      <c r="E114" s="51" t="e">
        <f>IF(#REF!="","",#REF!)</f>
        <v>#REF!</v>
      </c>
      <c r="G114" s="47" t="s">
        <v>28</v>
      </c>
      <c r="H114" s="47" t="s">
        <v>28</v>
      </c>
      <c r="I114" s="47" t="s">
        <v>28</v>
      </c>
      <c r="J114" s="47" t="s">
        <v>28</v>
      </c>
    </row>
    <row r="115" spans="2:10" ht="15.75">
      <c r="B115" s="49" t="e">
        <f>IF(#REF!="","",#REF!)</f>
        <v>#REF!</v>
      </c>
      <c r="C115" s="50" t="e">
        <f>IF(#REF!="","",#REF!)</f>
        <v>#REF!</v>
      </c>
      <c r="D115" s="50" t="e">
        <f>IF(#REF!="","",#REF!)</f>
        <v>#REF!</v>
      </c>
      <c r="E115" s="51" t="e">
        <f>IF(#REF!="","",#REF!)</f>
        <v>#REF!</v>
      </c>
      <c r="G115" s="47" t="s">
        <v>28</v>
      </c>
      <c r="H115" s="47" t="s">
        <v>28</v>
      </c>
      <c r="I115" s="47" t="s">
        <v>28</v>
      </c>
      <c r="J115" s="47" t="s">
        <v>28</v>
      </c>
    </row>
    <row r="116" spans="2:10" ht="15.75">
      <c r="B116" s="49" t="e">
        <f>IF(#REF!="","",#REF!)</f>
        <v>#REF!</v>
      </c>
      <c r="C116" s="50" t="e">
        <f>IF(#REF!="","",#REF!)</f>
        <v>#REF!</v>
      </c>
      <c r="D116" s="50" t="e">
        <f>IF(#REF!="","",#REF!)</f>
        <v>#REF!</v>
      </c>
      <c r="E116" s="51" t="e">
        <f>IF(#REF!="","",#REF!)</f>
        <v>#REF!</v>
      </c>
      <c r="G116" s="47" t="s">
        <v>28</v>
      </c>
      <c r="H116" s="47" t="s">
        <v>28</v>
      </c>
      <c r="I116" s="47" t="s">
        <v>28</v>
      </c>
      <c r="J116" s="47" t="s">
        <v>28</v>
      </c>
    </row>
    <row r="117" spans="2:10" ht="15.75">
      <c r="B117" s="49" t="e">
        <f>IF(#REF!="","",#REF!)</f>
        <v>#REF!</v>
      </c>
      <c r="C117" s="50" t="e">
        <f>IF(#REF!="","",#REF!)</f>
        <v>#REF!</v>
      </c>
      <c r="D117" s="50" t="e">
        <f>IF(#REF!="","",#REF!)</f>
        <v>#REF!</v>
      </c>
      <c r="E117" s="51" t="e">
        <f>IF(#REF!="","",#REF!)</f>
        <v>#REF!</v>
      </c>
      <c r="G117" s="47" t="s">
        <v>28</v>
      </c>
      <c r="H117" s="47" t="s">
        <v>28</v>
      </c>
      <c r="I117" s="47" t="s">
        <v>28</v>
      </c>
      <c r="J117" s="47" t="s">
        <v>28</v>
      </c>
    </row>
    <row r="118" spans="2:10" ht="15.75">
      <c r="B118" s="49" t="e">
        <f>IF(#REF!="","",#REF!)</f>
        <v>#REF!</v>
      </c>
      <c r="C118" s="50" t="e">
        <f>IF(#REF!="","",#REF!)</f>
        <v>#REF!</v>
      </c>
      <c r="D118" s="50" t="e">
        <f>IF(#REF!="","",#REF!)</f>
        <v>#REF!</v>
      </c>
      <c r="E118" s="51" t="e">
        <f>IF(#REF!="","",#REF!)</f>
        <v>#REF!</v>
      </c>
      <c r="G118" s="47" t="s">
        <v>28</v>
      </c>
      <c r="H118" s="47" t="s">
        <v>28</v>
      </c>
      <c r="I118" s="47" t="s">
        <v>28</v>
      </c>
      <c r="J118" s="47" t="s">
        <v>28</v>
      </c>
    </row>
    <row r="119" spans="2:10" ht="15.75">
      <c r="B119" s="49" t="e">
        <f>IF(#REF!="","",#REF!)</f>
        <v>#REF!</v>
      </c>
      <c r="C119" s="50" t="e">
        <f>IF(#REF!="","",#REF!)</f>
        <v>#REF!</v>
      </c>
      <c r="D119" s="50" t="e">
        <f>IF(#REF!="","",#REF!)</f>
        <v>#REF!</v>
      </c>
      <c r="E119" s="51" t="e">
        <f>IF(#REF!="","",#REF!)</f>
        <v>#REF!</v>
      </c>
      <c r="G119" s="47" t="s">
        <v>28</v>
      </c>
      <c r="H119" s="47" t="s">
        <v>28</v>
      </c>
      <c r="I119" s="47" t="s">
        <v>28</v>
      </c>
      <c r="J119" s="47" t="s">
        <v>28</v>
      </c>
    </row>
    <row r="120" spans="2:10" ht="15.75">
      <c r="B120" s="49" t="e">
        <f>IF(#REF!="","",#REF!)</f>
        <v>#REF!</v>
      </c>
      <c r="C120" s="50" t="e">
        <f>IF(#REF!="","",#REF!)</f>
        <v>#REF!</v>
      </c>
      <c r="D120" s="50" t="e">
        <f>IF(#REF!="","",#REF!)</f>
        <v>#REF!</v>
      </c>
      <c r="E120" s="51" t="e">
        <f>IF(#REF!="","",#REF!)</f>
        <v>#REF!</v>
      </c>
      <c r="G120" s="47" t="s">
        <v>28</v>
      </c>
      <c r="H120" s="47" t="s">
        <v>28</v>
      </c>
      <c r="I120" s="47" t="s">
        <v>28</v>
      </c>
      <c r="J120" s="47" t="s">
        <v>28</v>
      </c>
    </row>
    <row r="121" spans="2:10" ht="15.75">
      <c r="B121" s="49" t="e">
        <f>IF(#REF!="","",#REF!)</f>
        <v>#REF!</v>
      </c>
      <c r="C121" s="50" t="e">
        <f>IF(#REF!="","",#REF!)</f>
        <v>#REF!</v>
      </c>
      <c r="D121" s="50" t="e">
        <f>IF(#REF!="","",#REF!)</f>
        <v>#REF!</v>
      </c>
      <c r="E121" s="51" t="e">
        <f>IF(#REF!="","",#REF!)</f>
        <v>#REF!</v>
      </c>
      <c r="G121" s="47" t="s">
        <v>28</v>
      </c>
      <c r="H121" s="47" t="s">
        <v>28</v>
      </c>
      <c r="I121" s="47" t="s">
        <v>28</v>
      </c>
      <c r="J121" s="47" t="s">
        <v>28</v>
      </c>
    </row>
    <row r="122" spans="2:10" ht="15.75">
      <c r="B122" s="49" t="e">
        <f>IF(#REF!="","",#REF!)</f>
        <v>#REF!</v>
      </c>
      <c r="C122" s="50" t="e">
        <f>IF(#REF!="","",#REF!)</f>
        <v>#REF!</v>
      </c>
      <c r="D122" s="50" t="e">
        <f>IF(#REF!="","",#REF!)</f>
        <v>#REF!</v>
      </c>
      <c r="E122" s="51" t="e">
        <f>IF(#REF!="","",#REF!)</f>
        <v>#REF!</v>
      </c>
      <c r="G122" s="47" t="s">
        <v>28</v>
      </c>
      <c r="H122" s="47" t="s">
        <v>28</v>
      </c>
      <c r="I122" s="47" t="s">
        <v>28</v>
      </c>
      <c r="J122" s="47" t="s">
        <v>28</v>
      </c>
    </row>
    <row r="123" spans="2:10" ht="15.75">
      <c r="B123" s="49" t="e">
        <f>IF(#REF!="","",#REF!)</f>
        <v>#REF!</v>
      </c>
      <c r="C123" s="50" t="e">
        <f>IF(#REF!="","",#REF!)</f>
        <v>#REF!</v>
      </c>
      <c r="D123" s="50" t="e">
        <f>IF(#REF!="","",#REF!)</f>
        <v>#REF!</v>
      </c>
      <c r="E123" s="51" t="e">
        <f>IF(#REF!="","",#REF!)</f>
        <v>#REF!</v>
      </c>
      <c r="G123" s="47" t="s">
        <v>28</v>
      </c>
      <c r="H123" s="47" t="s">
        <v>28</v>
      </c>
      <c r="I123" s="47" t="s">
        <v>28</v>
      </c>
      <c r="J123" s="47" t="s">
        <v>28</v>
      </c>
    </row>
    <row r="124" spans="2:10" ht="15.75">
      <c r="B124" s="49" t="e">
        <f>IF(#REF!="","",#REF!)</f>
        <v>#REF!</v>
      </c>
      <c r="C124" s="50" t="e">
        <f>IF(#REF!="","",#REF!)</f>
        <v>#REF!</v>
      </c>
      <c r="D124" s="50" t="e">
        <f>IF(#REF!="","",#REF!)</f>
        <v>#REF!</v>
      </c>
      <c r="E124" s="51" t="e">
        <f>IF(#REF!="","",#REF!)</f>
        <v>#REF!</v>
      </c>
      <c r="G124" s="47" t="s">
        <v>28</v>
      </c>
      <c r="H124" s="47" t="s">
        <v>28</v>
      </c>
      <c r="I124" s="47" t="s">
        <v>28</v>
      </c>
      <c r="J124" s="47" t="s">
        <v>28</v>
      </c>
    </row>
    <row r="125" spans="2:10" ht="15.75">
      <c r="B125" s="49" t="e">
        <f>IF(#REF!="","",#REF!)</f>
        <v>#REF!</v>
      </c>
      <c r="C125" s="50" t="e">
        <f>IF(#REF!="","",#REF!)</f>
        <v>#REF!</v>
      </c>
      <c r="D125" s="50" t="e">
        <f>IF(#REF!="","",#REF!)</f>
        <v>#REF!</v>
      </c>
      <c r="E125" s="51" t="e">
        <f>IF(#REF!="","",#REF!)</f>
        <v>#REF!</v>
      </c>
      <c r="G125" s="47" t="s">
        <v>28</v>
      </c>
      <c r="H125" s="47" t="s">
        <v>28</v>
      </c>
      <c r="I125" s="47" t="s">
        <v>28</v>
      </c>
      <c r="J125" s="47" t="s">
        <v>28</v>
      </c>
    </row>
    <row r="126" spans="2:10" ht="15.75">
      <c r="B126" s="49" t="e">
        <f>IF(#REF!="","",#REF!)</f>
        <v>#REF!</v>
      </c>
      <c r="C126" s="50" t="e">
        <f>IF(#REF!="","",#REF!)</f>
        <v>#REF!</v>
      </c>
      <c r="D126" s="50" t="e">
        <f>IF(#REF!="","",#REF!)</f>
        <v>#REF!</v>
      </c>
      <c r="E126" s="51" t="e">
        <f>IF(#REF!="","",#REF!)</f>
        <v>#REF!</v>
      </c>
      <c r="G126" s="47" t="s">
        <v>28</v>
      </c>
      <c r="H126" s="47" t="s">
        <v>28</v>
      </c>
      <c r="I126" s="47" t="s">
        <v>28</v>
      </c>
      <c r="J126" s="47" t="s">
        <v>28</v>
      </c>
    </row>
    <row r="127" spans="2:10" ht="15.75">
      <c r="B127" s="49" t="e">
        <f>IF(#REF!="","",#REF!)</f>
        <v>#REF!</v>
      </c>
      <c r="C127" s="50" t="e">
        <f>IF(#REF!="","",#REF!)</f>
        <v>#REF!</v>
      </c>
      <c r="D127" s="50" t="e">
        <f>IF(#REF!="","",#REF!)</f>
        <v>#REF!</v>
      </c>
      <c r="E127" s="51" t="e">
        <f>IF(#REF!="","",#REF!)</f>
        <v>#REF!</v>
      </c>
      <c r="G127" s="47" t="s">
        <v>28</v>
      </c>
      <c r="H127" s="47" t="s">
        <v>28</v>
      </c>
      <c r="I127" s="47" t="s">
        <v>28</v>
      </c>
      <c r="J127" s="47" t="s">
        <v>28</v>
      </c>
    </row>
    <row r="128" spans="2:10" ht="15.75">
      <c r="B128" s="49" t="e">
        <f>IF(#REF!="","",#REF!)</f>
        <v>#REF!</v>
      </c>
      <c r="C128" s="50" t="e">
        <f>IF(#REF!="","",#REF!)</f>
        <v>#REF!</v>
      </c>
      <c r="D128" s="50" t="e">
        <f>IF(#REF!="","",#REF!)</f>
        <v>#REF!</v>
      </c>
      <c r="E128" s="51" t="e">
        <f>IF(#REF!="","",#REF!)</f>
        <v>#REF!</v>
      </c>
      <c r="G128" s="47" t="s">
        <v>28</v>
      </c>
      <c r="H128" s="47" t="s">
        <v>28</v>
      </c>
      <c r="I128" s="47" t="s">
        <v>28</v>
      </c>
      <c r="J128" s="47" t="s">
        <v>28</v>
      </c>
    </row>
    <row r="129" spans="2:10" ht="16.5" thickBot="1">
      <c r="B129" s="124" t="e">
        <f>IF(#REF!="","",#REF!)</f>
        <v>#REF!</v>
      </c>
      <c r="C129" s="50" t="e">
        <f>IF(#REF!="","",#REF!)</f>
        <v>#REF!</v>
      </c>
      <c r="D129" s="50" t="e">
        <f>IF(#REF!="","",#REF!)</f>
        <v>#REF!</v>
      </c>
      <c r="E129" s="51" t="e">
        <f>IF(#REF!="","",#REF!)</f>
        <v>#REF!</v>
      </c>
      <c r="G129" s="47" t="s">
        <v>28</v>
      </c>
      <c r="H129" s="47" t="s">
        <v>28</v>
      </c>
      <c r="I129" s="47" t="s">
        <v>28</v>
      </c>
      <c r="J129" s="47" t="s">
        <v>28</v>
      </c>
    </row>
    <row r="130" spans="2:10" ht="15.75">
      <c r="B130" s="123" t="e">
        <f>IF(#REF!="","",#REF!)</f>
        <v>#REF!</v>
      </c>
      <c r="C130" s="50" t="e">
        <f>IF(#REF!="","",#REF!)</f>
        <v>#REF!</v>
      </c>
      <c r="D130" s="50" t="e">
        <f>IF(#REF!="","",#REF!)</f>
        <v>#REF!</v>
      </c>
      <c r="E130" s="51" t="e">
        <f>IF(#REF!="","",#REF!)</f>
        <v>#REF!</v>
      </c>
      <c r="G130" s="47" t="s">
        <v>28</v>
      </c>
      <c r="H130" s="47" t="s">
        <v>28</v>
      </c>
      <c r="I130" s="47" t="s">
        <v>28</v>
      </c>
      <c r="J130" s="47" t="s">
        <v>28</v>
      </c>
    </row>
    <row r="131" spans="2:10" ht="15.75">
      <c r="B131" s="49" t="e">
        <f>IF(#REF!="","",#REF!)</f>
        <v>#REF!</v>
      </c>
      <c r="C131" s="50" t="e">
        <f>IF(#REF!="","",#REF!)</f>
        <v>#REF!</v>
      </c>
      <c r="D131" s="50" t="e">
        <f>IF(#REF!="","",#REF!)</f>
        <v>#REF!</v>
      </c>
      <c r="E131" s="51" t="e">
        <f>IF(#REF!="","",#REF!)</f>
        <v>#REF!</v>
      </c>
      <c r="G131" s="47" t="s">
        <v>28</v>
      </c>
      <c r="H131" s="47" t="s">
        <v>28</v>
      </c>
      <c r="I131" s="47" t="s">
        <v>28</v>
      </c>
      <c r="J131" s="47" t="s">
        <v>28</v>
      </c>
    </row>
    <row r="132" spans="2:10" ht="15.75">
      <c r="B132" s="49" t="e">
        <f>IF(#REF!="","",#REF!)</f>
        <v>#REF!</v>
      </c>
      <c r="C132" s="50" t="e">
        <f>IF(#REF!="","",#REF!)</f>
        <v>#REF!</v>
      </c>
      <c r="D132" s="50" t="e">
        <f>IF(#REF!="","",#REF!)</f>
        <v>#REF!</v>
      </c>
      <c r="E132" s="51" t="e">
        <f>IF(#REF!="","",#REF!)</f>
        <v>#REF!</v>
      </c>
      <c r="G132" s="47" t="s">
        <v>28</v>
      </c>
      <c r="H132" s="47" t="s">
        <v>28</v>
      </c>
      <c r="I132" s="47" t="s">
        <v>28</v>
      </c>
      <c r="J132" s="47" t="s">
        <v>28</v>
      </c>
    </row>
    <row r="133" spans="2:10" ht="15.75">
      <c r="B133" s="49" t="e">
        <f>IF(#REF!="","",#REF!)</f>
        <v>#REF!</v>
      </c>
      <c r="C133" s="50" t="e">
        <f>IF(#REF!="","",#REF!)</f>
        <v>#REF!</v>
      </c>
      <c r="D133" s="50" t="e">
        <f>IF(#REF!="","",#REF!)</f>
        <v>#REF!</v>
      </c>
      <c r="E133" s="51" t="e">
        <f>IF(#REF!="","",#REF!)</f>
        <v>#REF!</v>
      </c>
      <c r="G133" s="47" t="s">
        <v>28</v>
      </c>
      <c r="H133" s="47" t="s">
        <v>28</v>
      </c>
      <c r="I133" s="47" t="s">
        <v>28</v>
      </c>
      <c r="J133" s="47" t="s">
        <v>28</v>
      </c>
    </row>
  </sheetData>
  <sheetProtection formatCells="0" formatColumns="0" formatRows="0" insertColumns="0" insertRows="0" insertHyperlinks="0" deleteColumns="0" deleteRows="0" sort="0" autoFilter="0" pivotTables="0"/>
  <printOptions horizontalCentered="1"/>
  <pageMargins left="0.5905511811023623" right="0.5905511811023623" top="0" bottom="0.5905511811023623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8"/>
  <dimension ref="A1:O70"/>
  <sheetViews>
    <sheetView zoomScalePageLayoutView="0" workbookViewId="0" topLeftCell="A1">
      <selection activeCell="B7" sqref="B7"/>
    </sheetView>
  </sheetViews>
  <sheetFormatPr defaultColWidth="9.00390625" defaultRowHeight="12.75"/>
  <cols>
    <col min="1" max="1" width="4.00390625" style="91" customWidth="1"/>
    <col min="2" max="2" width="9.375" style="91" bestFit="1" customWidth="1"/>
    <col min="3" max="16384" width="9.125" style="91" customWidth="1"/>
  </cols>
  <sheetData>
    <row r="1" ht="11.25">
      <c r="A1" s="97"/>
    </row>
    <row r="2" ht="11.25">
      <c r="A2" s="104">
        <v>1</v>
      </c>
    </row>
    <row r="4" ht="6.75" customHeight="1">
      <c r="A4" s="105"/>
    </row>
    <row r="5" ht="11.25" customHeight="1">
      <c r="B5" s="91" t="s">
        <v>27</v>
      </c>
    </row>
    <row r="6" ht="11.25" customHeight="1">
      <c r="C6" s="91">
        <f>IF(B6&gt;0,B6,"")</f>
      </c>
    </row>
    <row r="7" spans="1:15" ht="11.25" customHeight="1">
      <c r="A7" s="91">
        <v>1</v>
      </c>
      <c r="B7" s="97" t="e">
        <f ca="1">INDIRECT(CONCATENATE("[Singles_draw_KO_nejD.xls]Draw!","D2"))</f>
        <v>#REF!</v>
      </c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</row>
    <row r="8" spans="1:15" ht="11.25" customHeight="1">
      <c r="A8" s="91">
        <v>2</v>
      </c>
      <c r="B8" s="97" t="e">
        <f ca="1">INDIRECT(CONCATENATE("[Singles_draw_KO_nejD.xls]Draw!","D3"))</f>
        <v>#REF!</v>
      </c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</row>
    <row r="9" spans="1:15" ht="11.25" customHeight="1">
      <c r="A9" s="91">
        <v>3</v>
      </c>
      <c r="B9" s="97" t="e">
        <f ca="1">INDIRECT(CONCATENATE("[Singles_draw_KO_nejD.xls]Draw!","D4"))</f>
        <v>#REF!</v>
      </c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</row>
    <row r="10" spans="1:15" ht="11.25" customHeight="1">
      <c r="A10" s="91">
        <v>4</v>
      </c>
      <c r="B10" s="97" t="e">
        <f ca="1">INDIRECT(CONCATENATE("[Singles_draw_KO_nejD.xls]Draw!","D5"))</f>
        <v>#REF!</v>
      </c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</row>
    <row r="11" spans="1:15" ht="11.25" customHeight="1">
      <c r="A11" s="91">
        <v>5</v>
      </c>
      <c r="B11" s="97" t="e">
        <f ca="1">INDIRECT(CONCATENATE("[Singles_draw_KO_nejD.xls]Draw!","D6"))</f>
        <v>#REF!</v>
      </c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</row>
    <row r="12" spans="1:15" ht="11.25" customHeight="1">
      <c r="A12" s="91">
        <v>6</v>
      </c>
      <c r="B12" s="97" t="e">
        <f ca="1">INDIRECT(CONCATENATE("[Singles_draw_KO_nejD.xls]Draw!","D7"))</f>
        <v>#REF!</v>
      </c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</row>
    <row r="13" spans="1:15" ht="11.25">
      <c r="A13" s="91">
        <v>7</v>
      </c>
      <c r="B13" s="97" t="e">
        <f ca="1">INDIRECT(CONCATENATE("[Singles_draw_KO_nejD.xls]Draw!","D8"))</f>
        <v>#REF!</v>
      </c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</row>
    <row r="14" spans="1:15" ht="11.25">
      <c r="A14" s="91">
        <v>8</v>
      </c>
      <c r="B14" s="97" t="e">
        <f ca="1">INDIRECT(CONCATENATE("[Singles_draw_KO_nejD.xls]Draw!","D9"))</f>
        <v>#REF!</v>
      </c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</row>
    <row r="15" spans="1:15" ht="11.25">
      <c r="A15" s="91">
        <v>9</v>
      </c>
      <c r="B15" s="97" t="e">
        <f ca="1">INDIRECT(CONCATENATE("[Singles_draw_KO_nejD.xls]Draw!","D10"))</f>
        <v>#REF!</v>
      </c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</row>
    <row r="16" spans="1:15" ht="11.25">
      <c r="A16" s="91">
        <v>10</v>
      </c>
      <c r="B16" s="97" t="e">
        <f ca="1">INDIRECT(CONCATENATE("[Singles_draw_KO_nejD.xls]Draw!","D11"))</f>
        <v>#REF!</v>
      </c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</row>
    <row r="17" spans="1:15" ht="11.25">
      <c r="A17" s="91">
        <v>11</v>
      </c>
      <c r="B17" s="97" t="e">
        <f ca="1">INDIRECT(CONCATENATE("[Singles_draw_KO_nejD.xls]Draw!","D12"))</f>
        <v>#REF!</v>
      </c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</row>
    <row r="18" spans="1:15" ht="11.25">
      <c r="A18" s="91">
        <v>12</v>
      </c>
      <c r="B18" s="97" t="e">
        <f ca="1">INDIRECT(CONCATENATE("[Singles_draw_KO_nejD.xls]Draw!","D13"))</f>
        <v>#REF!</v>
      </c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</row>
    <row r="19" spans="1:15" ht="11.25">
      <c r="A19" s="91">
        <v>13</v>
      </c>
      <c r="B19" s="97" t="e">
        <f ca="1">INDIRECT(CONCATENATE("[Singles_draw_KO_nejD.xls]Draw!","D14"))</f>
        <v>#REF!</v>
      </c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</row>
    <row r="20" spans="1:15" ht="11.25">
      <c r="A20" s="91">
        <v>14</v>
      </c>
      <c r="B20" s="97" t="e">
        <f ca="1">INDIRECT(CONCATENATE("[Singles_draw_KO_nejD.xls]Draw!","D15"))</f>
        <v>#REF!</v>
      </c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</row>
    <row r="21" spans="1:15" ht="11.25">
      <c r="A21" s="91">
        <v>15</v>
      </c>
      <c r="B21" s="97" t="e">
        <f ca="1">INDIRECT(CONCATENATE("[Singles_draw_KO_nejD.xls]Draw!","D16"))</f>
        <v>#REF!</v>
      </c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</row>
    <row r="22" spans="1:15" ht="11.25">
      <c r="A22" s="91">
        <v>16</v>
      </c>
      <c r="B22" s="97" t="e">
        <f ca="1">INDIRECT(CONCATENATE("[Singles_draw_KO_nejD.xls]Draw!","D17"))</f>
        <v>#REF!</v>
      </c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</row>
    <row r="23" spans="1:15" ht="11.25">
      <c r="A23" s="91">
        <v>17</v>
      </c>
      <c r="B23" s="97" t="e">
        <f ca="1">INDIRECT(CONCATENATE("[Singles_draw_KO_nejD.xls]Draw!","D18"))</f>
        <v>#REF!</v>
      </c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</row>
    <row r="24" spans="1:15" ht="11.25">
      <c r="A24" s="91">
        <v>18</v>
      </c>
      <c r="B24" s="97" t="e">
        <f ca="1">INDIRECT(CONCATENATE("[Singles_draw_KO_nejD.xls]Draw!","D19"))</f>
        <v>#REF!</v>
      </c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</row>
    <row r="25" spans="1:15" ht="11.25">
      <c r="A25" s="91">
        <v>19</v>
      </c>
      <c r="B25" s="97" t="e">
        <f ca="1">INDIRECT(CONCATENATE("[Singles_draw_KO_nejD.xls]Draw!","D20"))</f>
        <v>#REF!</v>
      </c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</row>
    <row r="26" spans="1:15" ht="11.25">
      <c r="A26" s="91">
        <v>20</v>
      </c>
      <c r="B26" s="97" t="e">
        <f ca="1">INDIRECT(CONCATENATE("[Singles_draw_KO_nejD.xls]Draw!","D21"))</f>
        <v>#REF!</v>
      </c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</row>
    <row r="27" spans="1:15" ht="11.25">
      <c r="A27" s="91">
        <v>21</v>
      </c>
      <c r="B27" s="97" t="e">
        <f ca="1">INDIRECT(CONCATENATE("[Singles_draw_KO_nejD.xls]Draw!","D22"))</f>
        <v>#REF!</v>
      </c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</row>
    <row r="28" spans="1:15" ht="11.25">
      <c r="A28" s="91">
        <v>22</v>
      </c>
      <c r="B28" s="97" t="e">
        <f ca="1">INDIRECT(CONCATENATE("[Singles_draw_KO_nejD.xls]Draw!","D23"))</f>
        <v>#REF!</v>
      </c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</row>
    <row r="29" spans="1:15" ht="11.25">
      <c r="A29" s="91">
        <v>23</v>
      </c>
      <c r="B29" s="97" t="e">
        <f ca="1">INDIRECT(CONCATENATE("[Singles_draw_KO_nejD.xls]Draw!","D24"))</f>
        <v>#REF!</v>
      </c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</row>
    <row r="30" spans="1:15" ht="11.25">
      <c r="A30" s="91">
        <v>24</v>
      </c>
      <c r="B30" s="97" t="e">
        <f ca="1">INDIRECT(CONCATENATE("[Singles_draw_KO_nejD.xls]Draw!","D25"))</f>
        <v>#REF!</v>
      </c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</row>
    <row r="31" spans="1:15" ht="11.25">
      <c r="A31" s="91">
        <v>25</v>
      </c>
      <c r="B31" s="97" t="e">
        <f ca="1">INDIRECT(CONCATENATE("[Singles_draw_KO_nejD.xls]Draw!","D26"))</f>
        <v>#REF!</v>
      </c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</row>
    <row r="32" spans="1:15" ht="11.25">
      <c r="A32" s="91">
        <v>26</v>
      </c>
      <c r="B32" s="97" t="e">
        <f ca="1">INDIRECT(CONCATENATE("[Singles_draw_KO_nejD.xls]Draw!","D27"))</f>
        <v>#REF!</v>
      </c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</row>
    <row r="33" spans="1:15" ht="11.25">
      <c r="A33" s="91">
        <v>27</v>
      </c>
      <c r="B33" s="97" t="e">
        <f ca="1">INDIRECT(CONCATENATE("[Singles_draw_KO_nejD.xls]Draw!","D28"))</f>
        <v>#REF!</v>
      </c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</row>
    <row r="34" spans="1:15" ht="11.25">
      <c r="A34" s="91">
        <v>28</v>
      </c>
      <c r="B34" s="97" t="e">
        <f ca="1">INDIRECT(CONCATENATE("[Singles_draw_KO_nejD.xls]Draw!","D29"))</f>
        <v>#REF!</v>
      </c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</row>
    <row r="35" spans="1:15" ht="11.25">
      <c r="A35" s="91">
        <v>29</v>
      </c>
      <c r="B35" s="97" t="e">
        <f ca="1">INDIRECT(CONCATENATE("[Singles_draw_KO_nejD.xls]Draw!","D30"))</f>
        <v>#REF!</v>
      </c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</row>
    <row r="36" spans="1:15" ht="11.25">
      <c r="A36" s="91">
        <v>30</v>
      </c>
      <c r="B36" s="97" t="e">
        <f ca="1">INDIRECT(CONCATENATE("[Singles_draw_KO_nejD.xls]Draw!","D31"))</f>
        <v>#REF!</v>
      </c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</row>
    <row r="37" spans="1:15" ht="11.25">
      <c r="A37" s="91">
        <v>31</v>
      </c>
      <c r="B37" s="97" t="e">
        <f ca="1">INDIRECT(CONCATENATE("[Singles_draw_KO_nejD.xls]Draw!","D32"))</f>
        <v>#REF!</v>
      </c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</row>
    <row r="38" spans="1:15" ht="11.25">
      <c r="A38" s="91">
        <v>32</v>
      </c>
      <c r="B38" s="97" t="e">
        <f ca="1">INDIRECT(CONCATENATE("[Singles_draw_KO_nejD.xls]Draw!","D33"))</f>
        <v>#REF!</v>
      </c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</row>
    <row r="39" spans="1:2" ht="11.25">
      <c r="A39" s="91">
        <v>33</v>
      </c>
      <c r="B39" s="97" t="e">
        <f ca="1">INDIRECT(CONCATENATE("[Singles_draw_KO_nejD.xls]Draw!","D34"))</f>
        <v>#REF!</v>
      </c>
    </row>
    <row r="40" spans="1:2" ht="11.25">
      <c r="A40" s="91">
        <v>34</v>
      </c>
      <c r="B40" s="97" t="e">
        <f ca="1">INDIRECT(CONCATENATE("[Singles_draw_KO_nejD.xls]Draw!","D35"))</f>
        <v>#REF!</v>
      </c>
    </row>
    <row r="41" spans="1:2" ht="11.25">
      <c r="A41" s="91">
        <v>35</v>
      </c>
      <c r="B41" s="97" t="e">
        <f ca="1">INDIRECT(CONCATENATE("[Singles_draw_KO_nejD.xls]Draw!","D36"))</f>
        <v>#REF!</v>
      </c>
    </row>
    <row r="42" spans="1:2" ht="11.25">
      <c r="A42" s="91">
        <v>36</v>
      </c>
      <c r="B42" s="97" t="e">
        <f ca="1">INDIRECT(CONCATENATE("[Singles_draw_KO_nejD.xls]Draw!","D37"))</f>
        <v>#REF!</v>
      </c>
    </row>
    <row r="43" spans="1:2" ht="11.25">
      <c r="A43" s="91">
        <v>37</v>
      </c>
      <c r="B43" s="97" t="e">
        <f ca="1">INDIRECT(CONCATENATE("[Singles_draw_KO_nejD.xls]Draw!","D38"))</f>
        <v>#REF!</v>
      </c>
    </row>
    <row r="44" spans="1:2" ht="11.25">
      <c r="A44" s="91">
        <v>38</v>
      </c>
      <c r="B44" s="97" t="e">
        <f ca="1">INDIRECT(CONCATENATE("[Singles_draw_KO_nejD.xls]Draw!","D39"))</f>
        <v>#REF!</v>
      </c>
    </row>
    <row r="45" spans="1:2" ht="11.25">
      <c r="A45" s="91">
        <v>39</v>
      </c>
      <c r="B45" s="97" t="e">
        <f ca="1">INDIRECT(CONCATENATE("[Singles_draw_KO_nejD.xls]Draw!","D40"))</f>
        <v>#REF!</v>
      </c>
    </row>
    <row r="46" spans="1:2" ht="11.25">
      <c r="A46" s="91">
        <v>40</v>
      </c>
      <c r="B46" s="97" t="e">
        <f ca="1">INDIRECT(CONCATENATE("[Singles_draw_KO_nejD.xls]Draw!","D41"))</f>
        <v>#REF!</v>
      </c>
    </row>
    <row r="47" spans="1:2" ht="11.25">
      <c r="A47" s="91">
        <v>41</v>
      </c>
      <c r="B47" s="97" t="e">
        <f ca="1">INDIRECT(CONCATENATE("[Singles_draw_KO_nejD.xls]Draw!","D42"))</f>
        <v>#REF!</v>
      </c>
    </row>
    <row r="48" spans="1:2" ht="11.25">
      <c r="A48" s="91">
        <v>42</v>
      </c>
      <c r="B48" s="97" t="e">
        <f ca="1">INDIRECT(CONCATENATE("[Singles_draw_KO_nejD.xls]Draw!","D43"))</f>
        <v>#REF!</v>
      </c>
    </row>
    <row r="49" spans="1:2" ht="11.25">
      <c r="A49" s="91">
        <v>43</v>
      </c>
      <c r="B49" s="97" t="e">
        <f ca="1">INDIRECT(CONCATENATE("[Singles_draw_KO_nejD.xls]Draw!","D44"))</f>
        <v>#REF!</v>
      </c>
    </row>
    <row r="50" spans="1:2" ht="11.25">
      <c r="A50" s="91">
        <v>44</v>
      </c>
      <c r="B50" s="97" t="e">
        <f ca="1">INDIRECT(CONCATENATE("[Singles_draw_KO_nejD.xls]Draw!","D45"))</f>
        <v>#REF!</v>
      </c>
    </row>
    <row r="51" spans="1:2" ht="11.25">
      <c r="A51" s="91">
        <v>45</v>
      </c>
      <c r="B51" s="97" t="e">
        <f ca="1">INDIRECT(CONCATENATE("[Singles_draw_KO_nejD.xls]Draw!","D46"))</f>
        <v>#REF!</v>
      </c>
    </row>
    <row r="52" spans="1:2" ht="11.25">
      <c r="A52" s="91">
        <v>46</v>
      </c>
      <c r="B52" s="97" t="e">
        <f ca="1">INDIRECT(CONCATENATE("[Singles_draw_KO_nejD.xls]Draw!","D47"))</f>
        <v>#REF!</v>
      </c>
    </row>
    <row r="53" spans="1:2" ht="11.25">
      <c r="A53" s="91">
        <v>47</v>
      </c>
      <c r="B53" s="97" t="e">
        <f ca="1">INDIRECT(CONCATENATE("[Singles_draw_KO_nejD.xls]Draw!","D48"))</f>
        <v>#REF!</v>
      </c>
    </row>
    <row r="54" spans="1:2" ht="11.25">
      <c r="A54" s="91">
        <v>48</v>
      </c>
      <c r="B54" s="97" t="e">
        <f ca="1">INDIRECT(CONCATENATE("[Singles_draw_KO_nejD.xls]Draw!","D49"))</f>
        <v>#REF!</v>
      </c>
    </row>
    <row r="55" spans="1:2" ht="11.25">
      <c r="A55" s="91">
        <v>49</v>
      </c>
      <c r="B55" s="97" t="e">
        <f ca="1">INDIRECT(CONCATENATE("[Singles_draw_KO_nejD.xls]Draw!","D50"))</f>
        <v>#REF!</v>
      </c>
    </row>
    <row r="56" spans="1:2" ht="11.25">
      <c r="A56" s="91">
        <v>50</v>
      </c>
      <c r="B56" s="97" t="e">
        <f ca="1">INDIRECT(CONCATENATE("[Singles_draw_KO_nejD.xls]Draw!","D51"))</f>
        <v>#REF!</v>
      </c>
    </row>
    <row r="57" spans="1:2" ht="11.25">
      <c r="A57" s="91">
        <v>51</v>
      </c>
      <c r="B57" s="97" t="e">
        <f ca="1">INDIRECT(CONCATENATE("[Singles_draw_KO_nejD.xls]Draw!","D52"))</f>
        <v>#REF!</v>
      </c>
    </row>
    <row r="58" spans="1:2" ht="11.25">
      <c r="A58" s="91">
        <v>52</v>
      </c>
      <c r="B58" s="97" t="e">
        <f ca="1">INDIRECT(CONCATENATE("[Singles_draw_KO_nejD.xls]Draw!","D53"))</f>
        <v>#REF!</v>
      </c>
    </row>
    <row r="59" spans="1:2" ht="11.25">
      <c r="A59" s="91">
        <v>53</v>
      </c>
      <c r="B59" s="97" t="e">
        <f ca="1">INDIRECT(CONCATENATE("[Singles_draw_KO_nejD.xls]Draw!","D54"))</f>
        <v>#REF!</v>
      </c>
    </row>
    <row r="60" spans="1:2" ht="11.25">
      <c r="A60" s="91">
        <v>54</v>
      </c>
      <c r="B60" s="97" t="e">
        <f ca="1">INDIRECT(CONCATENATE("[Singles_draw_KO_nejD.xls]Draw!","D55"))</f>
        <v>#REF!</v>
      </c>
    </row>
    <row r="61" spans="1:2" ht="11.25">
      <c r="A61" s="91">
        <v>55</v>
      </c>
      <c r="B61" s="97" t="e">
        <f ca="1">INDIRECT(CONCATENATE("[Singles_draw_KO_nejD.xls]Draw!","D56"))</f>
        <v>#REF!</v>
      </c>
    </row>
    <row r="62" spans="1:2" ht="11.25">
      <c r="A62" s="91">
        <v>56</v>
      </c>
      <c r="B62" s="97" t="e">
        <f ca="1">INDIRECT(CONCATENATE("[Singles_draw_KO_nejD.xls]Draw!","D57"))</f>
        <v>#REF!</v>
      </c>
    </row>
    <row r="63" spans="1:2" ht="11.25">
      <c r="A63" s="91">
        <v>57</v>
      </c>
      <c r="B63" s="97" t="e">
        <f ca="1">INDIRECT(CONCATENATE("[Singles_draw_KO_nejD.xls]Draw!","D58"))</f>
        <v>#REF!</v>
      </c>
    </row>
    <row r="64" spans="1:2" ht="11.25">
      <c r="A64" s="91">
        <v>58</v>
      </c>
      <c r="B64" s="97" t="e">
        <f ca="1">INDIRECT(CONCATENATE("[Singles_draw_KO_nejD.xls]Draw!","D59"))</f>
        <v>#REF!</v>
      </c>
    </row>
    <row r="65" spans="1:2" ht="11.25">
      <c r="A65" s="91">
        <v>59</v>
      </c>
      <c r="B65" s="97" t="e">
        <f ca="1">INDIRECT(CONCATENATE("[Singles_draw_KO_nejD.xls]Draw!","D60"))</f>
        <v>#REF!</v>
      </c>
    </row>
    <row r="66" spans="1:2" ht="11.25">
      <c r="A66" s="91">
        <v>60</v>
      </c>
      <c r="B66" s="97" t="e">
        <f ca="1">INDIRECT(CONCATENATE("[Singles_draw_KO_nejD.xls]Draw!","D61"))</f>
        <v>#REF!</v>
      </c>
    </row>
    <row r="67" spans="1:2" ht="11.25">
      <c r="A67" s="91">
        <v>61</v>
      </c>
      <c r="B67" s="97" t="e">
        <f ca="1">INDIRECT(CONCATENATE("[Singles_draw_KO_nejD.xls]Draw!","D62"))</f>
        <v>#REF!</v>
      </c>
    </row>
    <row r="68" spans="1:2" ht="11.25">
      <c r="A68" s="91">
        <v>62</v>
      </c>
      <c r="B68" s="97" t="e">
        <f ca="1">INDIRECT(CONCATENATE("[Singles_draw_KO_nejD.xls]Draw!","D63"))</f>
        <v>#REF!</v>
      </c>
    </row>
    <row r="69" spans="1:2" ht="11.25">
      <c r="A69" s="91">
        <v>63</v>
      </c>
      <c r="B69" s="97" t="e">
        <f ca="1">INDIRECT(CONCATENATE("[Singles_draw_KO_nejD.xls]Draw!","D64"))</f>
        <v>#REF!</v>
      </c>
    </row>
    <row r="70" spans="1:2" ht="11.25">
      <c r="A70" s="91">
        <v>64</v>
      </c>
      <c r="B70" s="97" t="e">
        <f ca="1">INDIRECT(CONCATENATE("[Singles_draw_KO_nejD.xls]Draw!","D65"))</f>
        <v>#REF!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10">
    <tabColor indexed="41"/>
  </sheetPr>
  <dimension ref="A1:M67"/>
  <sheetViews>
    <sheetView view="pageBreakPreview" zoomScaleSheetLayoutView="100" zoomScalePageLayoutView="0" workbookViewId="0" topLeftCell="A1">
      <selection activeCell="G4" sqref="G4:L67"/>
    </sheetView>
  </sheetViews>
  <sheetFormatPr defaultColWidth="8.875" defaultRowHeight="12.75"/>
  <cols>
    <col min="1" max="1" width="5.625" style="2" customWidth="1"/>
    <col min="2" max="2" width="5.375" style="2" customWidth="1"/>
    <col min="3" max="3" width="18.875" style="2" customWidth="1"/>
    <col min="4" max="4" width="23.375" style="2" customWidth="1"/>
    <col min="5" max="5" width="6.75390625" style="2" customWidth="1"/>
    <col min="6" max="6" width="7.00390625" style="3" customWidth="1"/>
    <col min="7" max="7" width="4.875" style="2" customWidth="1"/>
    <col min="8" max="8" width="5.875" style="2" customWidth="1"/>
    <col min="9" max="9" width="9.00390625" style="2" bestFit="1" customWidth="1"/>
    <col min="10" max="10" width="0.12890625" style="2" customWidth="1"/>
    <col min="11" max="11" width="8.875" style="2" hidden="1" customWidth="1"/>
    <col min="12" max="12" width="9.00390625" style="2" bestFit="1" customWidth="1"/>
    <col min="13" max="16384" width="8.875" style="2" customWidth="1"/>
  </cols>
  <sheetData>
    <row r="1" spans="1:13" ht="18.75" customHeight="1">
      <c r="A1" s="22"/>
      <c r="B1" s="22"/>
      <c r="C1" s="269" t="s">
        <v>5</v>
      </c>
      <c r="D1" s="269"/>
      <c r="M1" s="107" t="e">
        <f>SUM(M4:M51)</f>
        <v>#REF!</v>
      </c>
    </row>
    <row r="2" spans="1:5" ht="12.75" customHeight="1">
      <c r="A2" s="22"/>
      <c r="B2" s="22"/>
      <c r="C2" s="22"/>
      <c r="D2" s="22"/>
      <c r="E2" s="22"/>
    </row>
    <row r="3" spans="1:12" s="42" customFormat="1" ht="15.75">
      <c r="A3" s="108"/>
      <c r="B3" s="108" t="s">
        <v>0</v>
      </c>
      <c r="C3" s="108" t="s">
        <v>3</v>
      </c>
      <c r="D3" s="108" t="s">
        <v>1</v>
      </c>
      <c r="E3" s="109" t="s">
        <v>26</v>
      </c>
      <c r="F3" s="3">
        <f>IF(E3="","",1)</f>
        <v>1</v>
      </c>
      <c r="G3" s="43" t="str">
        <f>B3</f>
        <v>num.</v>
      </c>
      <c r="H3" s="43">
        <f>A3</f>
        <v>0</v>
      </c>
      <c r="I3" s="43" t="str">
        <f>C3</f>
        <v>name</v>
      </c>
      <c r="J3" s="43"/>
      <c r="K3" s="43"/>
      <c r="L3" s="43" t="str">
        <f>E3</f>
        <v>rank</v>
      </c>
    </row>
    <row r="4" spans="1:13" ht="15.75">
      <c r="A4" s="110" t="s">
        <v>22</v>
      </c>
      <c r="B4" s="111" t="e">
        <f>IF(#REF!="","",#REF!)</f>
        <v>#REF!</v>
      </c>
      <c r="C4" s="111" t="e">
        <f>IF(#REF!="","",#REF!)</f>
        <v>#REF!</v>
      </c>
      <c r="D4" s="111" t="e">
        <f>IF(#REF!="","",#REF!)</f>
        <v>#REF!</v>
      </c>
      <c r="E4" s="111" t="e">
        <f>IF(#REF!="","",#REF!)</f>
        <v>#REF!</v>
      </c>
      <c r="F4" s="3">
        <v>1</v>
      </c>
      <c r="G4" s="3">
        <v>1</v>
      </c>
      <c r="H4" s="3" t="s">
        <v>22</v>
      </c>
      <c r="I4" s="3" t="s">
        <v>206</v>
      </c>
      <c r="J4" s="3"/>
      <c r="K4" s="3"/>
      <c r="L4" s="3">
        <v>1</v>
      </c>
      <c r="M4" s="42">
        <f>IF(A4="","",1)</f>
        <v>1</v>
      </c>
    </row>
    <row r="5" spans="1:13" ht="15.75">
      <c r="A5" s="110" t="s">
        <v>23</v>
      </c>
      <c r="B5" s="111" t="e">
        <f>IF(#REF!="","",#REF!)</f>
        <v>#REF!</v>
      </c>
      <c r="C5" s="111" t="e">
        <f>IF(#REF!="","",#REF!)</f>
        <v>#REF!</v>
      </c>
      <c r="D5" s="111" t="e">
        <f>IF(#REF!="","",#REF!)</f>
        <v>#REF!</v>
      </c>
      <c r="E5" s="111" t="e">
        <f>IF(#REF!="","",#REF!)</f>
        <v>#REF!</v>
      </c>
      <c r="F5" s="3">
        <v>1</v>
      </c>
      <c r="G5" s="3">
        <v>2</v>
      </c>
      <c r="H5" s="3" t="s">
        <v>23</v>
      </c>
      <c r="I5" s="3" t="s">
        <v>208</v>
      </c>
      <c r="J5" s="3"/>
      <c r="K5" s="3"/>
      <c r="L5" s="3">
        <v>2.5</v>
      </c>
      <c r="M5" s="42">
        <f aca="true" t="shared" si="0" ref="M5:M67">IF(A5="","",1)</f>
        <v>1</v>
      </c>
    </row>
    <row r="6" spans="1:13" ht="15.75">
      <c r="A6" s="110" t="s">
        <v>24</v>
      </c>
      <c r="B6" s="111" t="e">
        <f>IF(#REF!="","",#REF!)</f>
        <v>#REF!</v>
      </c>
      <c r="C6" s="111" t="e">
        <f>IF(#REF!="","",#REF!)</f>
        <v>#REF!</v>
      </c>
      <c r="D6" s="111" t="e">
        <f>IF(#REF!="","",#REF!)</f>
        <v>#REF!</v>
      </c>
      <c r="E6" s="111" t="e">
        <f>IF(#REF!="","",#REF!)</f>
        <v>#REF!</v>
      </c>
      <c r="F6" s="3">
        <v>1</v>
      </c>
      <c r="G6" s="3">
        <v>3</v>
      </c>
      <c r="H6" s="3" t="s">
        <v>24</v>
      </c>
      <c r="I6" s="3" t="s">
        <v>207</v>
      </c>
      <c r="J6" s="3"/>
      <c r="K6" s="3"/>
      <c r="L6" s="3">
        <v>2.5</v>
      </c>
      <c r="M6" s="42">
        <f t="shared" si="0"/>
        <v>1</v>
      </c>
    </row>
    <row r="7" spans="1:13" ht="15.75">
      <c r="A7" s="110" t="s">
        <v>25</v>
      </c>
      <c r="B7" s="111" t="e">
        <f>IF(#REF!="","",#REF!)</f>
        <v>#REF!</v>
      </c>
      <c r="C7" s="111" t="e">
        <f>IF(#REF!="","",#REF!)</f>
        <v>#REF!</v>
      </c>
      <c r="D7" s="111" t="e">
        <f>IF(#REF!="","",#REF!)</f>
        <v>#REF!</v>
      </c>
      <c r="E7" s="111" t="e">
        <f>IF(#REF!="","",#REF!)</f>
        <v>#REF!</v>
      </c>
      <c r="F7" s="3">
        <v>1</v>
      </c>
      <c r="G7" s="3">
        <v>24</v>
      </c>
      <c r="H7" s="3" t="s">
        <v>25</v>
      </c>
      <c r="I7" s="3" t="s">
        <v>229</v>
      </c>
      <c r="J7" s="3"/>
      <c r="K7" s="3"/>
      <c r="L7" s="3">
        <v>24</v>
      </c>
      <c r="M7" s="42">
        <f t="shared" si="0"/>
        <v>1</v>
      </c>
    </row>
    <row r="8" spans="1:13" s="44" customFormat="1" ht="15.75">
      <c r="A8" s="110" t="e">
        <f>IF(#REF!="","","E")</f>
        <v>#REF!</v>
      </c>
      <c r="B8" s="111" t="e">
        <f>IF(#REF!="","",#REF!)</f>
        <v>#REF!</v>
      </c>
      <c r="C8" s="111" t="e">
        <f>IF(#REF!="","",#REF!)</f>
        <v>#REF!</v>
      </c>
      <c r="D8" s="111" t="e">
        <f>IF(#REF!="","",#REF!)</f>
        <v>#REF!</v>
      </c>
      <c r="E8" s="111" t="e">
        <f>IF(#REF!="","",#REF!)</f>
        <v>#REF!</v>
      </c>
      <c r="F8" s="3">
        <v>1</v>
      </c>
      <c r="G8" s="3">
        <v>5</v>
      </c>
      <c r="H8" s="3" t="s">
        <v>269</v>
      </c>
      <c r="I8" s="3" t="s">
        <v>210</v>
      </c>
      <c r="J8" s="3"/>
      <c r="K8" s="3"/>
      <c r="L8" s="3">
        <v>5</v>
      </c>
      <c r="M8" s="42" t="e">
        <f t="shared" si="0"/>
        <v>#REF!</v>
      </c>
    </row>
    <row r="9" spans="1:13" s="44" customFormat="1" ht="15.75">
      <c r="A9" s="110" t="e">
        <f>IF(#REF!="","","F")</f>
        <v>#REF!</v>
      </c>
      <c r="B9" s="111" t="e">
        <f>IF(#REF!="","",#REF!)</f>
        <v>#REF!</v>
      </c>
      <c r="C9" s="111" t="e">
        <f>IF(#REF!="","",#REF!)</f>
        <v>#REF!</v>
      </c>
      <c r="D9" s="111" t="e">
        <f>IF(#REF!="","",#REF!)</f>
        <v>#REF!</v>
      </c>
      <c r="E9" s="111" t="e">
        <f>IF(#REF!="","",#REF!)</f>
        <v>#REF!</v>
      </c>
      <c r="F9" s="3">
        <v>1</v>
      </c>
      <c r="G9" s="3">
        <v>6</v>
      </c>
      <c r="H9" s="3" t="s">
        <v>270</v>
      </c>
      <c r="I9" s="3" t="s">
        <v>211</v>
      </c>
      <c r="J9" s="3"/>
      <c r="K9" s="3"/>
      <c r="L9" s="3">
        <v>6</v>
      </c>
      <c r="M9" s="42" t="e">
        <f t="shared" si="0"/>
        <v>#REF!</v>
      </c>
    </row>
    <row r="10" spans="1:13" s="44" customFormat="1" ht="15.75">
      <c r="A10" s="110" t="e">
        <f>IF(#REF!="","","G")</f>
        <v>#REF!</v>
      </c>
      <c r="B10" s="111" t="e">
        <f>IF(#REF!="","",#REF!)</f>
        <v>#REF!</v>
      </c>
      <c r="C10" s="111" t="e">
        <f>IF(#REF!="","",#REF!)</f>
        <v>#REF!</v>
      </c>
      <c r="D10" s="111" t="e">
        <f>IF(#REF!="","",#REF!)</f>
        <v>#REF!</v>
      </c>
      <c r="E10" s="111" t="e">
        <f>IF(#REF!="","",#REF!)</f>
        <v>#REF!</v>
      </c>
      <c r="F10" s="3">
        <v>1</v>
      </c>
      <c r="G10" s="3">
        <v>7</v>
      </c>
      <c r="H10" s="3" t="s">
        <v>271</v>
      </c>
      <c r="I10" s="3" t="s">
        <v>212</v>
      </c>
      <c r="J10" s="3"/>
      <c r="K10" s="3"/>
      <c r="L10" s="3">
        <v>7</v>
      </c>
      <c r="M10" s="42" t="e">
        <f t="shared" si="0"/>
        <v>#REF!</v>
      </c>
    </row>
    <row r="11" spans="1:13" s="44" customFormat="1" ht="15.75">
      <c r="A11" s="110" t="e">
        <f>IF(#REF!="","","H")</f>
        <v>#REF!</v>
      </c>
      <c r="B11" s="111" t="e">
        <f>IF(#REF!="","",#REF!)</f>
        <v>#REF!</v>
      </c>
      <c r="C11" s="111" t="e">
        <f>IF(#REF!="","",#REF!)</f>
        <v>#REF!</v>
      </c>
      <c r="D11" s="111" t="e">
        <f>IF(#REF!="","",#REF!)</f>
        <v>#REF!</v>
      </c>
      <c r="E11" s="111" t="e">
        <f>IF(#REF!="","",#REF!)</f>
        <v>#REF!</v>
      </c>
      <c r="F11" s="3">
        <v>1</v>
      </c>
      <c r="G11" s="3">
        <v>36</v>
      </c>
      <c r="H11" s="3" t="s">
        <v>272</v>
      </c>
      <c r="I11" s="3" t="s">
        <v>238</v>
      </c>
      <c r="J11" s="3"/>
      <c r="K11" s="3"/>
      <c r="L11" s="3">
        <v>35</v>
      </c>
      <c r="M11" s="42" t="e">
        <f t="shared" si="0"/>
        <v>#REF!</v>
      </c>
    </row>
    <row r="12" spans="1:13" ht="15.75">
      <c r="A12" s="110" t="e">
        <f>IF(#REF!="","","I")</f>
        <v>#REF!</v>
      </c>
      <c r="B12" s="111" t="e">
        <f>IF(#REF!="","",#REF!)</f>
        <v>#REF!</v>
      </c>
      <c r="C12" s="111" t="e">
        <f>IF(#REF!="","",#REF!)</f>
        <v>#REF!</v>
      </c>
      <c r="D12" s="111" t="e">
        <f>IF(#REF!="","",#REF!)</f>
        <v>#REF!</v>
      </c>
      <c r="E12" s="111" t="e">
        <f>IF(#REF!="","",#REF!)</f>
        <v>#REF!</v>
      </c>
      <c r="F12" s="3">
        <v>1</v>
      </c>
      <c r="G12" s="3">
        <v>13</v>
      </c>
      <c r="H12" s="3" t="s">
        <v>22</v>
      </c>
      <c r="I12" s="3" t="s">
        <v>218</v>
      </c>
      <c r="J12" s="3"/>
      <c r="K12" s="3"/>
      <c r="L12" s="3">
        <v>13</v>
      </c>
      <c r="M12" s="42" t="e">
        <f t="shared" si="0"/>
        <v>#REF!</v>
      </c>
    </row>
    <row r="13" spans="1:13" ht="15.75">
      <c r="A13" s="110" t="e">
        <f>IF(#REF!="","","J")</f>
        <v>#REF!</v>
      </c>
      <c r="B13" s="111" t="e">
        <f>IF(#REF!="","",#REF!)</f>
        <v>#REF!</v>
      </c>
      <c r="C13" s="111" t="e">
        <f>IF(#REF!="","",#REF!)</f>
        <v>#REF!</v>
      </c>
      <c r="D13" s="111" t="e">
        <f>IF(#REF!="","",#REF!)</f>
        <v>#REF!</v>
      </c>
      <c r="E13" s="111" t="e">
        <f>IF(#REF!="","",#REF!)</f>
        <v>#REF!</v>
      </c>
      <c r="F13" s="3">
        <v>1</v>
      </c>
      <c r="G13" s="3">
        <v>15</v>
      </c>
      <c r="H13" s="3" t="s">
        <v>23</v>
      </c>
      <c r="I13" s="3" t="s">
        <v>220</v>
      </c>
      <c r="J13" s="3"/>
      <c r="K13" s="3"/>
      <c r="L13" s="3">
        <v>16</v>
      </c>
      <c r="M13" s="42" t="e">
        <f t="shared" si="0"/>
        <v>#REF!</v>
      </c>
    </row>
    <row r="14" spans="1:13" ht="15.75">
      <c r="A14" s="110" t="e">
        <f>IF(#REF!="","","K")</f>
        <v>#REF!</v>
      </c>
      <c r="B14" s="111" t="e">
        <f>IF(#REF!="","",#REF!)</f>
        <v>#REF!</v>
      </c>
      <c r="C14" s="111" t="e">
        <f>IF(#REF!="","",#REF!)</f>
        <v>#REF!</v>
      </c>
      <c r="D14" s="111" t="e">
        <f>IF(#REF!="","",#REF!)</f>
        <v>#REF!</v>
      </c>
      <c r="E14" s="111" t="e">
        <f>IF(#REF!="","",#REF!)</f>
        <v>#REF!</v>
      </c>
      <c r="F14" s="3">
        <v>1</v>
      </c>
      <c r="G14" s="3">
        <v>11</v>
      </c>
      <c r="H14" s="3" t="s">
        <v>24</v>
      </c>
      <c r="I14" s="3" t="s">
        <v>216</v>
      </c>
      <c r="J14" s="3"/>
      <c r="K14" s="3"/>
      <c r="L14" s="3">
        <v>11</v>
      </c>
      <c r="M14" s="42" t="e">
        <f t="shared" si="0"/>
        <v>#REF!</v>
      </c>
    </row>
    <row r="15" spans="1:13" ht="15.75">
      <c r="A15" s="110" t="e">
        <f>IF(#REF!="","","L")</f>
        <v>#REF!</v>
      </c>
      <c r="B15" s="111" t="e">
        <f>IF(#REF!="","",#REF!)</f>
        <v>#REF!</v>
      </c>
      <c r="C15" s="111" t="e">
        <f>IF(#REF!="","",#REF!)</f>
        <v>#REF!</v>
      </c>
      <c r="D15" s="111" t="e">
        <f>IF(#REF!="","",#REF!)</f>
        <v>#REF!</v>
      </c>
      <c r="E15" s="111" t="e">
        <f>IF(#REF!="","",#REF!)</f>
        <v>#REF!</v>
      </c>
      <c r="F15" s="3">
        <v>1</v>
      </c>
      <c r="G15" s="3">
        <v>16</v>
      </c>
      <c r="H15" s="3" t="s">
        <v>25</v>
      </c>
      <c r="I15" s="3" t="s">
        <v>221</v>
      </c>
      <c r="J15" s="3"/>
      <c r="K15" s="3"/>
      <c r="L15" s="3">
        <v>16</v>
      </c>
      <c r="M15" s="42" t="e">
        <f t="shared" si="0"/>
        <v>#REF!</v>
      </c>
    </row>
    <row r="16" spans="1:13" ht="15.75">
      <c r="A16" s="110" t="e">
        <f>IF(#REF!="","","M")</f>
        <v>#REF!</v>
      </c>
      <c r="B16" s="111" t="e">
        <f>IF(#REF!="","",#REF!)</f>
        <v>#REF!</v>
      </c>
      <c r="C16" s="111" t="e">
        <f>IF(#REF!="","",#REF!)</f>
        <v>#REF!</v>
      </c>
      <c r="D16" s="111" t="e">
        <f>IF(#REF!="","",#REF!)</f>
        <v>#REF!</v>
      </c>
      <c r="E16" s="111" t="e">
        <f>IF(#REF!="","",#REF!)</f>
        <v>#REF!</v>
      </c>
      <c r="F16" s="3">
        <v>1</v>
      </c>
      <c r="G16" s="3">
        <v>12</v>
      </c>
      <c r="H16" s="3" t="s">
        <v>269</v>
      </c>
      <c r="I16" s="3" t="s">
        <v>217</v>
      </c>
      <c r="J16" s="3"/>
      <c r="K16" s="3"/>
      <c r="L16" s="3">
        <v>12</v>
      </c>
      <c r="M16" s="42" t="e">
        <f t="shared" si="0"/>
        <v>#REF!</v>
      </c>
    </row>
    <row r="17" spans="1:13" ht="15.75">
      <c r="A17" s="110" t="e">
        <f>IF(#REF!="","","N")</f>
        <v>#REF!</v>
      </c>
      <c r="B17" s="111" t="e">
        <f>IF(#REF!="","",#REF!)</f>
        <v>#REF!</v>
      </c>
      <c r="C17" s="111" t="e">
        <f>IF(#REF!="","",#REF!)</f>
        <v>#REF!</v>
      </c>
      <c r="D17" s="111" t="e">
        <f>IF(#REF!="","",#REF!)</f>
        <v>#REF!</v>
      </c>
      <c r="E17" s="111" t="e">
        <f>IF(#REF!="","",#REF!)</f>
        <v>#REF!</v>
      </c>
      <c r="F17" s="3">
        <v>1</v>
      </c>
      <c r="G17" s="3">
        <v>10</v>
      </c>
      <c r="H17" s="3" t="s">
        <v>270</v>
      </c>
      <c r="I17" s="3" t="s">
        <v>215</v>
      </c>
      <c r="J17" s="3"/>
      <c r="K17" s="3"/>
      <c r="L17" s="3">
        <v>10</v>
      </c>
      <c r="M17" s="42" t="e">
        <f t="shared" si="0"/>
        <v>#REF!</v>
      </c>
    </row>
    <row r="18" spans="1:13" ht="15.75">
      <c r="A18" s="112" t="e">
        <f>IF(#REF!="","","O")</f>
        <v>#REF!</v>
      </c>
      <c r="B18" s="113" t="e">
        <f>IF(#REF!="","",#REF!)</f>
        <v>#REF!</v>
      </c>
      <c r="C18" s="111" t="e">
        <f>IF(#REF!="","",#REF!)</f>
        <v>#REF!</v>
      </c>
      <c r="D18" s="111" t="e">
        <f>IF(#REF!="","",#REF!)</f>
        <v>#REF!</v>
      </c>
      <c r="E18" s="111" t="e">
        <f>IF(#REF!="","",#REF!)</f>
        <v>#REF!</v>
      </c>
      <c r="F18" s="3">
        <v>1</v>
      </c>
      <c r="G18" s="3">
        <v>9</v>
      </c>
      <c r="H18" s="3" t="s">
        <v>271</v>
      </c>
      <c r="I18" s="3" t="s">
        <v>214</v>
      </c>
      <c r="J18" s="3"/>
      <c r="K18" s="3"/>
      <c r="L18" s="3">
        <v>9</v>
      </c>
      <c r="M18" s="42" t="e">
        <f t="shared" si="0"/>
        <v>#REF!</v>
      </c>
    </row>
    <row r="19" spans="1:13" ht="15.75">
      <c r="A19" s="112" t="e">
        <f>IF(#REF!="","","P")</f>
        <v>#REF!</v>
      </c>
      <c r="B19" s="113" t="e">
        <f>IF(#REF!="","",#REF!)</f>
        <v>#REF!</v>
      </c>
      <c r="C19" s="111" t="e">
        <f>IF(#REF!="","",#REF!)</f>
        <v>#REF!</v>
      </c>
      <c r="D19" s="111" t="e">
        <f>IF(#REF!="","",#REF!)</f>
        <v>#REF!</v>
      </c>
      <c r="E19" s="111" t="e">
        <f>IF(#REF!="","",#REF!)</f>
        <v>#REF!</v>
      </c>
      <c r="F19" s="3">
        <v>1</v>
      </c>
      <c r="G19" s="3">
        <v>8</v>
      </c>
      <c r="H19" s="3" t="s">
        <v>272</v>
      </c>
      <c r="I19" s="3" t="s">
        <v>213</v>
      </c>
      <c r="J19" s="3"/>
      <c r="K19" s="3"/>
      <c r="L19" s="3">
        <v>8</v>
      </c>
      <c r="M19" s="42" t="e">
        <f t="shared" si="0"/>
        <v>#REF!</v>
      </c>
    </row>
    <row r="20" spans="1:13" ht="15.75">
      <c r="A20" s="112" t="e">
        <f>IF(#REF!="","","R")</f>
        <v>#REF!</v>
      </c>
      <c r="B20" s="113" t="e">
        <f>IF(#REF!="","",#REF!)</f>
        <v>#REF!</v>
      </c>
      <c r="C20" s="111" t="e">
        <f>IF(#REF!="","",#REF!)</f>
        <v>#REF!</v>
      </c>
      <c r="D20" s="111" t="e">
        <f>IF(#REF!="","",#REF!)</f>
        <v>#REF!</v>
      </c>
      <c r="E20" s="111" t="e">
        <f>IF(#REF!="","",#REF!)</f>
        <v>#REF!</v>
      </c>
      <c r="F20" s="3" t="s">
        <v>28</v>
      </c>
      <c r="G20" s="3" t="s">
        <v>28</v>
      </c>
      <c r="H20" s="3" t="s">
        <v>28</v>
      </c>
      <c r="I20" s="3" t="s">
        <v>28</v>
      </c>
      <c r="J20" s="3"/>
      <c r="K20" s="3"/>
      <c r="L20" s="3" t="s">
        <v>28</v>
      </c>
      <c r="M20" s="42" t="e">
        <f t="shared" si="0"/>
        <v>#REF!</v>
      </c>
    </row>
    <row r="21" spans="1:13" ht="15.75">
      <c r="A21" s="112" t="e">
        <f>IF(#REF!="","","S")</f>
        <v>#REF!</v>
      </c>
      <c r="B21" s="113" t="e">
        <f>IF(#REF!="","",#REF!)</f>
        <v>#REF!</v>
      </c>
      <c r="C21" s="111" t="e">
        <f>IF(#REF!="","",#REF!)</f>
        <v>#REF!</v>
      </c>
      <c r="D21" s="111" t="e">
        <f>IF(#REF!="","",#REF!)</f>
        <v>#REF!</v>
      </c>
      <c r="E21" s="111" t="e">
        <f>IF(#REF!="","",#REF!)</f>
        <v>#REF!</v>
      </c>
      <c r="F21" s="3" t="s">
        <v>28</v>
      </c>
      <c r="G21" s="3" t="s">
        <v>28</v>
      </c>
      <c r="H21" s="3" t="s">
        <v>28</v>
      </c>
      <c r="I21" s="3" t="s">
        <v>28</v>
      </c>
      <c r="J21" s="3"/>
      <c r="K21" s="3"/>
      <c r="L21" s="3" t="s">
        <v>28</v>
      </c>
      <c r="M21" s="42" t="e">
        <f t="shared" si="0"/>
        <v>#REF!</v>
      </c>
    </row>
    <row r="22" spans="1:13" ht="15.75">
      <c r="A22" s="112" t="e">
        <f>IF(#REF!="","","T")</f>
        <v>#REF!</v>
      </c>
      <c r="B22" s="113" t="e">
        <f>IF(#REF!="","",#REF!)</f>
        <v>#REF!</v>
      </c>
      <c r="C22" s="111" t="e">
        <f>IF(#REF!="","",#REF!)</f>
        <v>#REF!</v>
      </c>
      <c r="D22" s="111" t="e">
        <f>IF(#REF!="","",#REF!)</f>
        <v>#REF!</v>
      </c>
      <c r="E22" s="111" t="e">
        <f>IF(#REF!="","",#REF!)</f>
        <v>#REF!</v>
      </c>
      <c r="F22" s="3" t="s">
        <v>28</v>
      </c>
      <c r="G22" s="3" t="s">
        <v>28</v>
      </c>
      <c r="H22" s="3" t="s">
        <v>28</v>
      </c>
      <c r="I22" s="3" t="s">
        <v>28</v>
      </c>
      <c r="J22" s="3"/>
      <c r="K22" s="3"/>
      <c r="L22" s="3" t="s">
        <v>28</v>
      </c>
      <c r="M22" s="42" t="e">
        <f t="shared" si="0"/>
        <v>#REF!</v>
      </c>
    </row>
    <row r="23" spans="1:13" ht="15.75">
      <c r="A23" s="112" t="e">
        <f>IF(#REF!="","","U")</f>
        <v>#REF!</v>
      </c>
      <c r="B23" s="113" t="e">
        <f>IF(#REF!="","",#REF!)</f>
        <v>#REF!</v>
      </c>
      <c r="C23" s="111" t="e">
        <f>IF(#REF!="","",#REF!)</f>
        <v>#REF!</v>
      </c>
      <c r="D23" s="111" t="e">
        <f>IF(#REF!="","",#REF!)</f>
        <v>#REF!</v>
      </c>
      <c r="E23" s="111" t="e">
        <f>IF(#REF!="","",#REF!)</f>
        <v>#REF!</v>
      </c>
      <c r="F23" s="3" t="s">
        <v>28</v>
      </c>
      <c r="G23" s="3" t="s">
        <v>28</v>
      </c>
      <c r="H23" s="3" t="s">
        <v>28</v>
      </c>
      <c r="I23" s="3" t="s">
        <v>28</v>
      </c>
      <c r="J23" s="3"/>
      <c r="K23" s="3"/>
      <c r="L23" s="3" t="s">
        <v>28</v>
      </c>
      <c r="M23" s="42" t="e">
        <f t="shared" si="0"/>
        <v>#REF!</v>
      </c>
    </row>
    <row r="24" spans="1:13" ht="15.75">
      <c r="A24" s="112" t="e">
        <f>IF(#REF!="","","V")</f>
        <v>#REF!</v>
      </c>
      <c r="B24" s="113" t="e">
        <f>IF(#REF!="","",#REF!)</f>
        <v>#REF!</v>
      </c>
      <c r="C24" s="111" t="e">
        <f>IF(#REF!="","",#REF!)</f>
        <v>#REF!</v>
      </c>
      <c r="D24" s="111" t="e">
        <f>IF(#REF!="","",#REF!)</f>
        <v>#REF!</v>
      </c>
      <c r="E24" s="111" t="e">
        <f>IF(#REF!="","",#REF!)</f>
        <v>#REF!</v>
      </c>
      <c r="F24" s="3" t="s">
        <v>28</v>
      </c>
      <c r="G24" s="3" t="s">
        <v>28</v>
      </c>
      <c r="H24" s="3" t="s">
        <v>28</v>
      </c>
      <c r="I24" s="3" t="s">
        <v>28</v>
      </c>
      <c r="J24" s="3"/>
      <c r="K24" s="3"/>
      <c r="L24" s="3" t="s">
        <v>28</v>
      </c>
      <c r="M24" s="42" t="e">
        <f t="shared" si="0"/>
        <v>#REF!</v>
      </c>
    </row>
    <row r="25" spans="1:13" ht="15.75">
      <c r="A25" s="112" t="e">
        <f>IF(#REF!="","","W")</f>
        <v>#REF!</v>
      </c>
      <c r="B25" s="113" t="e">
        <f>IF(#REF!="","",#REF!)</f>
        <v>#REF!</v>
      </c>
      <c r="C25" s="111" t="e">
        <f>IF(#REF!="","",#REF!)</f>
        <v>#REF!</v>
      </c>
      <c r="D25" s="111" t="e">
        <f>IF(#REF!="","",#REF!)</f>
        <v>#REF!</v>
      </c>
      <c r="E25" s="111" t="e">
        <f>IF(#REF!="","",#REF!)</f>
        <v>#REF!</v>
      </c>
      <c r="F25" s="3" t="s">
        <v>28</v>
      </c>
      <c r="G25" s="3" t="s">
        <v>28</v>
      </c>
      <c r="H25" s="3" t="s">
        <v>28</v>
      </c>
      <c r="I25" s="3" t="s">
        <v>28</v>
      </c>
      <c r="J25" s="3"/>
      <c r="K25" s="3"/>
      <c r="L25" s="3" t="s">
        <v>28</v>
      </c>
      <c r="M25" s="42" t="e">
        <f t="shared" si="0"/>
        <v>#REF!</v>
      </c>
    </row>
    <row r="26" spans="1:13" ht="15.75">
      <c r="A26" s="112" t="e">
        <f>IF(#REF!="","","X")</f>
        <v>#REF!</v>
      </c>
      <c r="B26" s="113" t="e">
        <f>IF(#REF!="","",#REF!)</f>
        <v>#REF!</v>
      </c>
      <c r="C26" s="111" t="e">
        <f>IF(#REF!="","",#REF!)</f>
        <v>#REF!</v>
      </c>
      <c r="D26" s="111" t="e">
        <f>IF(#REF!="","",#REF!)</f>
        <v>#REF!</v>
      </c>
      <c r="E26" s="111" t="e">
        <f>IF(#REF!="","",#REF!)</f>
        <v>#REF!</v>
      </c>
      <c r="F26" s="3" t="s">
        <v>28</v>
      </c>
      <c r="G26" s="3" t="s">
        <v>28</v>
      </c>
      <c r="H26" s="3" t="s">
        <v>28</v>
      </c>
      <c r="I26" s="3" t="s">
        <v>28</v>
      </c>
      <c r="J26" s="3"/>
      <c r="K26" s="3"/>
      <c r="L26" s="3" t="s">
        <v>28</v>
      </c>
      <c r="M26" s="42" t="e">
        <f t="shared" si="0"/>
        <v>#REF!</v>
      </c>
    </row>
    <row r="27" spans="1:13" ht="15.75">
      <c r="A27" s="112" t="e">
        <f>IF(#REF!="","","Y")</f>
        <v>#REF!</v>
      </c>
      <c r="B27" s="113" t="e">
        <f>IF(#REF!="","",#REF!)</f>
        <v>#REF!</v>
      </c>
      <c r="C27" s="111" t="e">
        <f>IF(#REF!="","",#REF!)</f>
        <v>#REF!</v>
      </c>
      <c r="D27" s="111" t="e">
        <f>IF(#REF!="","",#REF!)</f>
        <v>#REF!</v>
      </c>
      <c r="E27" s="111" t="e">
        <f>IF(#REF!="","",#REF!)</f>
        <v>#REF!</v>
      </c>
      <c r="F27" s="3" t="s">
        <v>28</v>
      </c>
      <c r="G27" s="3" t="s">
        <v>28</v>
      </c>
      <c r="H27" s="3" t="s">
        <v>28</v>
      </c>
      <c r="I27" s="3" t="s">
        <v>28</v>
      </c>
      <c r="J27" s="3"/>
      <c r="K27" s="3"/>
      <c r="L27" s="3" t="s">
        <v>28</v>
      </c>
      <c r="M27" s="42" t="e">
        <f t="shared" si="0"/>
        <v>#REF!</v>
      </c>
    </row>
    <row r="28" spans="1:13" ht="15.75">
      <c r="A28" s="112" t="e">
        <f>IF(#REF!="","","Z")</f>
        <v>#REF!</v>
      </c>
      <c r="B28" s="113" t="e">
        <f>IF(#REF!="","",#REF!)</f>
        <v>#REF!</v>
      </c>
      <c r="C28" s="111" t="e">
        <f>IF(#REF!="","",#REF!)</f>
        <v>#REF!</v>
      </c>
      <c r="D28" s="111" t="e">
        <f>IF(#REF!="","",#REF!)</f>
        <v>#REF!</v>
      </c>
      <c r="E28" s="111" t="e">
        <f>IF(#REF!="","",#REF!)</f>
        <v>#REF!</v>
      </c>
      <c r="F28" s="3" t="s">
        <v>28</v>
      </c>
      <c r="G28" s="3" t="s">
        <v>28</v>
      </c>
      <c r="H28" s="3" t="s">
        <v>28</v>
      </c>
      <c r="I28" s="3" t="s">
        <v>28</v>
      </c>
      <c r="J28" s="3"/>
      <c r="K28" s="3"/>
      <c r="L28" s="3" t="s">
        <v>28</v>
      </c>
      <c r="M28" s="42" t="e">
        <f t="shared" si="0"/>
        <v>#REF!</v>
      </c>
    </row>
    <row r="29" spans="1:13" ht="15.75">
      <c r="A29" s="112" t="e">
        <f>IF(#REF!="","","AA")</f>
        <v>#REF!</v>
      </c>
      <c r="B29" s="113" t="e">
        <f>IF(#REF!="","",#REF!)</f>
        <v>#REF!</v>
      </c>
      <c r="C29" s="111" t="e">
        <f>IF(#REF!="","",#REF!)</f>
        <v>#REF!</v>
      </c>
      <c r="D29" s="111" t="e">
        <f>IF(#REF!="","",#REF!)</f>
        <v>#REF!</v>
      </c>
      <c r="E29" s="111" t="e">
        <f>IF(#REF!="","",#REF!)</f>
        <v>#REF!</v>
      </c>
      <c r="F29" s="3" t="s">
        <v>28</v>
      </c>
      <c r="G29" s="3" t="s">
        <v>28</v>
      </c>
      <c r="H29" s="3" t="s">
        <v>28</v>
      </c>
      <c r="I29" s="3" t="s">
        <v>28</v>
      </c>
      <c r="J29" s="3"/>
      <c r="K29" s="3"/>
      <c r="L29" s="3" t="s">
        <v>28</v>
      </c>
      <c r="M29" s="42" t="e">
        <f t="shared" si="0"/>
        <v>#REF!</v>
      </c>
    </row>
    <row r="30" spans="1:13" ht="15.75">
      <c r="A30" s="112" t="e">
        <f>IF(#REF!="","","AB")</f>
        <v>#REF!</v>
      </c>
      <c r="B30" s="113" t="e">
        <f>IF(#REF!="","",#REF!)</f>
        <v>#REF!</v>
      </c>
      <c r="C30" s="111" t="e">
        <f>IF(#REF!="","",#REF!)</f>
        <v>#REF!</v>
      </c>
      <c r="D30" s="111" t="e">
        <f>IF(#REF!="","",#REF!)</f>
        <v>#REF!</v>
      </c>
      <c r="E30" s="111" t="e">
        <f>IF(#REF!="","",#REF!)</f>
        <v>#REF!</v>
      </c>
      <c r="F30" s="3" t="s">
        <v>28</v>
      </c>
      <c r="G30" s="3" t="s">
        <v>28</v>
      </c>
      <c r="H30" s="3" t="s">
        <v>28</v>
      </c>
      <c r="I30" s="3" t="s">
        <v>28</v>
      </c>
      <c r="J30" s="3"/>
      <c r="K30" s="3"/>
      <c r="L30" s="3" t="s">
        <v>28</v>
      </c>
      <c r="M30" s="42" t="e">
        <f t="shared" si="0"/>
        <v>#REF!</v>
      </c>
    </row>
    <row r="31" spans="1:13" ht="15.75">
      <c r="A31" s="112" t="e">
        <f>IF(#REF!="","","AC")</f>
        <v>#REF!</v>
      </c>
      <c r="B31" s="113" t="e">
        <f>IF(#REF!="","",#REF!)</f>
        <v>#REF!</v>
      </c>
      <c r="C31" s="111" t="e">
        <f>IF(#REF!="","",#REF!)</f>
        <v>#REF!</v>
      </c>
      <c r="D31" s="111" t="e">
        <f>IF(#REF!="","",#REF!)</f>
        <v>#REF!</v>
      </c>
      <c r="E31" s="111" t="e">
        <f>IF(#REF!="","",#REF!)</f>
        <v>#REF!</v>
      </c>
      <c r="F31" s="3" t="s">
        <v>28</v>
      </c>
      <c r="G31" s="3" t="s">
        <v>28</v>
      </c>
      <c r="H31" s="3" t="s">
        <v>28</v>
      </c>
      <c r="I31" s="3" t="s">
        <v>28</v>
      </c>
      <c r="J31" s="3"/>
      <c r="K31" s="3"/>
      <c r="L31" s="3" t="s">
        <v>28</v>
      </c>
      <c r="M31" s="42" t="e">
        <f t="shared" si="0"/>
        <v>#REF!</v>
      </c>
    </row>
    <row r="32" spans="1:13" ht="15.75">
      <c r="A32" s="112" t="e">
        <f>IF(#REF!="","","AD")</f>
        <v>#REF!</v>
      </c>
      <c r="B32" s="113" t="e">
        <f>IF(#REF!="","",#REF!)</f>
        <v>#REF!</v>
      </c>
      <c r="C32" s="111" t="e">
        <f>IF(#REF!="","",#REF!)</f>
        <v>#REF!</v>
      </c>
      <c r="D32" s="111" t="e">
        <f>IF(#REF!="","",#REF!)</f>
        <v>#REF!</v>
      </c>
      <c r="E32" s="111" t="e">
        <f>IF(#REF!="","",#REF!)</f>
        <v>#REF!</v>
      </c>
      <c r="F32" s="3" t="s">
        <v>28</v>
      </c>
      <c r="G32" s="3" t="s">
        <v>28</v>
      </c>
      <c r="H32" s="3" t="s">
        <v>28</v>
      </c>
      <c r="I32" s="3" t="s">
        <v>28</v>
      </c>
      <c r="J32" s="3"/>
      <c r="K32" s="3"/>
      <c r="L32" s="3" t="s">
        <v>28</v>
      </c>
      <c r="M32" s="42" t="e">
        <f t="shared" si="0"/>
        <v>#REF!</v>
      </c>
    </row>
    <row r="33" spans="1:13" ht="15.75">
      <c r="A33" s="112" t="e">
        <f>IF(#REF!="","","AE")</f>
        <v>#REF!</v>
      </c>
      <c r="B33" s="113" t="e">
        <f>IF(#REF!="","",#REF!)</f>
        <v>#REF!</v>
      </c>
      <c r="C33" s="111" t="e">
        <f>IF(#REF!="","",#REF!)</f>
        <v>#REF!</v>
      </c>
      <c r="D33" s="111" t="e">
        <f>IF(#REF!="","",#REF!)</f>
        <v>#REF!</v>
      </c>
      <c r="E33" s="111" t="e">
        <f>IF(#REF!="","",#REF!)</f>
        <v>#REF!</v>
      </c>
      <c r="F33" s="3" t="s">
        <v>28</v>
      </c>
      <c r="G33" s="3" t="s">
        <v>28</v>
      </c>
      <c r="H33" s="3" t="s">
        <v>28</v>
      </c>
      <c r="I33" s="3" t="s">
        <v>28</v>
      </c>
      <c r="J33" s="3"/>
      <c r="K33" s="3"/>
      <c r="L33" s="3" t="s">
        <v>28</v>
      </c>
      <c r="M33" s="42" t="e">
        <f t="shared" si="0"/>
        <v>#REF!</v>
      </c>
    </row>
    <row r="34" spans="1:13" ht="15.75">
      <c r="A34" s="112" t="e">
        <f>IF(#REF!="","","AF")</f>
        <v>#REF!</v>
      </c>
      <c r="B34" s="113" t="e">
        <f>IF(#REF!="","",#REF!)</f>
        <v>#REF!</v>
      </c>
      <c r="C34" s="111" t="e">
        <f>IF(#REF!="","",#REF!)</f>
        <v>#REF!</v>
      </c>
      <c r="D34" s="111" t="e">
        <f>IF(#REF!="","",#REF!)</f>
        <v>#REF!</v>
      </c>
      <c r="E34" s="111" t="e">
        <f>IF(#REF!="","",#REF!)</f>
        <v>#REF!</v>
      </c>
      <c r="F34" s="3" t="s">
        <v>28</v>
      </c>
      <c r="G34" s="3" t="s">
        <v>28</v>
      </c>
      <c r="H34" s="3" t="s">
        <v>28</v>
      </c>
      <c r="I34" s="3" t="s">
        <v>28</v>
      </c>
      <c r="J34" s="3"/>
      <c r="K34" s="3"/>
      <c r="L34" s="3" t="s">
        <v>28</v>
      </c>
      <c r="M34" s="42" t="e">
        <f t="shared" si="0"/>
        <v>#REF!</v>
      </c>
    </row>
    <row r="35" spans="1:13" ht="16.5" thickBot="1">
      <c r="A35" s="114" t="e">
        <f>IF(#REF!="","","AG")</f>
        <v>#REF!</v>
      </c>
      <c r="B35" s="115" t="e">
        <f>IF(#REF!="","",#REF!)</f>
        <v>#REF!</v>
      </c>
      <c r="C35" s="115" t="e">
        <f>IF(#REF!="","",#REF!)</f>
        <v>#REF!</v>
      </c>
      <c r="D35" s="115" t="e">
        <f>IF(#REF!="","",#REF!)</f>
        <v>#REF!</v>
      </c>
      <c r="E35" s="115" t="e">
        <f>IF(#REF!="","",#REF!)</f>
        <v>#REF!</v>
      </c>
      <c r="F35" s="3" t="s">
        <v>28</v>
      </c>
      <c r="G35" s="3" t="s">
        <v>28</v>
      </c>
      <c r="H35" s="3" t="s">
        <v>28</v>
      </c>
      <c r="I35" s="3" t="s">
        <v>28</v>
      </c>
      <c r="J35" s="3"/>
      <c r="K35" s="3"/>
      <c r="L35" s="3" t="s">
        <v>28</v>
      </c>
      <c r="M35" s="42" t="e">
        <f t="shared" si="0"/>
        <v>#REF!</v>
      </c>
    </row>
    <row r="36" spans="1:13" ht="15.75">
      <c r="A36" s="116" t="s">
        <v>22</v>
      </c>
      <c r="B36" s="117" t="e">
        <f>IF(#REF!="","",#REF!)</f>
        <v>#REF!</v>
      </c>
      <c r="C36" s="117" t="e">
        <f>IF(#REF!="","",#REF!)</f>
        <v>#REF!</v>
      </c>
      <c r="D36" s="117" t="e">
        <f>IF(#REF!="","",#REF!)</f>
        <v>#REF!</v>
      </c>
      <c r="E36" s="117" t="e">
        <f>IF(#REF!="","",#REF!)</f>
        <v>#REF!</v>
      </c>
      <c r="F36" s="3" t="s">
        <v>28</v>
      </c>
      <c r="G36" s="3" t="s">
        <v>28</v>
      </c>
      <c r="H36" s="3" t="s">
        <v>28</v>
      </c>
      <c r="I36" s="3" t="s">
        <v>28</v>
      </c>
      <c r="J36" s="3"/>
      <c r="K36" s="3"/>
      <c r="L36" s="3" t="s">
        <v>28</v>
      </c>
      <c r="M36" s="42">
        <f t="shared" si="0"/>
        <v>1</v>
      </c>
    </row>
    <row r="37" spans="1:13" ht="15.75">
      <c r="A37" s="110" t="s">
        <v>23</v>
      </c>
      <c r="B37" s="111" t="e">
        <f>IF(#REF!="","",#REF!)</f>
        <v>#REF!</v>
      </c>
      <c r="C37" s="111" t="e">
        <f>IF(#REF!="","",#REF!)</f>
        <v>#REF!</v>
      </c>
      <c r="D37" s="111" t="e">
        <f>IF(#REF!="","",#REF!)</f>
        <v>#REF!</v>
      </c>
      <c r="E37" s="111" t="e">
        <f>IF(#REF!="","",#REF!)</f>
        <v>#REF!</v>
      </c>
      <c r="F37" s="3" t="s">
        <v>28</v>
      </c>
      <c r="G37" s="3" t="s">
        <v>28</v>
      </c>
      <c r="H37" s="3" t="s">
        <v>28</v>
      </c>
      <c r="I37" s="3" t="s">
        <v>28</v>
      </c>
      <c r="J37" s="3"/>
      <c r="K37" s="3"/>
      <c r="L37" s="3" t="s">
        <v>28</v>
      </c>
      <c r="M37" s="42">
        <f t="shared" si="0"/>
        <v>1</v>
      </c>
    </row>
    <row r="38" spans="1:13" ht="15.75">
      <c r="A38" s="110" t="s">
        <v>24</v>
      </c>
      <c r="B38" s="111" t="e">
        <f>IF(#REF!="","",#REF!)</f>
        <v>#REF!</v>
      </c>
      <c r="C38" s="111" t="e">
        <f>IF(#REF!="","",#REF!)</f>
        <v>#REF!</v>
      </c>
      <c r="D38" s="111" t="e">
        <f>IF(#REF!="","",#REF!)</f>
        <v>#REF!</v>
      </c>
      <c r="E38" s="111" t="e">
        <f>IF(#REF!="","",#REF!)</f>
        <v>#REF!</v>
      </c>
      <c r="F38" s="3" t="s">
        <v>28</v>
      </c>
      <c r="G38" s="3" t="s">
        <v>28</v>
      </c>
      <c r="H38" s="3" t="s">
        <v>28</v>
      </c>
      <c r="I38" s="3" t="s">
        <v>28</v>
      </c>
      <c r="J38" s="3"/>
      <c r="K38" s="3"/>
      <c r="L38" s="3" t="s">
        <v>28</v>
      </c>
      <c r="M38" s="42">
        <f t="shared" si="0"/>
        <v>1</v>
      </c>
    </row>
    <row r="39" spans="1:13" ht="15.75">
      <c r="A39" s="110" t="s">
        <v>25</v>
      </c>
      <c r="B39" s="111" t="e">
        <f>IF(#REF!="","",#REF!)</f>
        <v>#REF!</v>
      </c>
      <c r="C39" s="111" t="e">
        <f>IF(#REF!="","",#REF!)</f>
        <v>#REF!</v>
      </c>
      <c r="D39" s="111" t="e">
        <f>IF(#REF!="","",#REF!)</f>
        <v>#REF!</v>
      </c>
      <c r="E39" s="111" t="e">
        <f>IF(#REF!="","",#REF!)</f>
        <v>#REF!</v>
      </c>
      <c r="F39" s="3" t="s">
        <v>28</v>
      </c>
      <c r="G39" s="3" t="s">
        <v>28</v>
      </c>
      <c r="H39" s="3" t="s">
        <v>28</v>
      </c>
      <c r="I39" s="3" t="s">
        <v>28</v>
      </c>
      <c r="J39" s="3"/>
      <c r="K39" s="3"/>
      <c r="L39" s="3" t="s">
        <v>28</v>
      </c>
      <c r="M39" s="42">
        <f t="shared" si="0"/>
        <v>1</v>
      </c>
    </row>
    <row r="40" spans="1:13" ht="15.75">
      <c r="A40" s="110" t="e">
        <f>IF(#REF!="","","E")</f>
        <v>#REF!</v>
      </c>
      <c r="B40" s="111" t="e">
        <f>IF(#REF!="","",#REF!)</f>
        <v>#REF!</v>
      </c>
      <c r="C40" s="111" t="e">
        <f>IF(#REF!="","",#REF!)</f>
        <v>#REF!</v>
      </c>
      <c r="D40" s="111" t="e">
        <f>IF(#REF!="","",#REF!)</f>
        <v>#REF!</v>
      </c>
      <c r="E40" s="111" t="e">
        <f>IF(#REF!="","",#REF!)</f>
        <v>#REF!</v>
      </c>
      <c r="F40" s="3" t="s">
        <v>28</v>
      </c>
      <c r="G40" s="3" t="s">
        <v>28</v>
      </c>
      <c r="H40" s="3" t="s">
        <v>28</v>
      </c>
      <c r="I40" s="3" t="s">
        <v>28</v>
      </c>
      <c r="J40" s="3"/>
      <c r="K40" s="3"/>
      <c r="L40" s="3" t="s">
        <v>28</v>
      </c>
      <c r="M40" s="42" t="e">
        <f t="shared" si="0"/>
        <v>#REF!</v>
      </c>
    </row>
    <row r="41" spans="1:13" ht="15.75">
      <c r="A41" s="110" t="e">
        <f>IF(#REF!="","","F")</f>
        <v>#REF!</v>
      </c>
      <c r="B41" s="111" t="e">
        <f>IF(#REF!="","",#REF!)</f>
        <v>#REF!</v>
      </c>
      <c r="C41" s="111" t="e">
        <f>IF(#REF!="","",#REF!)</f>
        <v>#REF!</v>
      </c>
      <c r="D41" s="111" t="e">
        <f>IF(#REF!="","",#REF!)</f>
        <v>#REF!</v>
      </c>
      <c r="E41" s="111" t="e">
        <f>IF(#REF!="","",#REF!)</f>
        <v>#REF!</v>
      </c>
      <c r="F41" s="3" t="s">
        <v>28</v>
      </c>
      <c r="G41" s="3" t="s">
        <v>28</v>
      </c>
      <c r="H41" s="3" t="s">
        <v>28</v>
      </c>
      <c r="I41" s="3" t="s">
        <v>28</v>
      </c>
      <c r="J41" s="3"/>
      <c r="K41" s="3"/>
      <c r="L41" s="3" t="s">
        <v>28</v>
      </c>
      <c r="M41" s="42" t="e">
        <f t="shared" si="0"/>
        <v>#REF!</v>
      </c>
    </row>
    <row r="42" spans="1:13" ht="15.75">
      <c r="A42" s="110" t="e">
        <f>IF(#REF!="","","G")</f>
        <v>#REF!</v>
      </c>
      <c r="B42" s="111" t="e">
        <f>IF(#REF!="","",#REF!)</f>
        <v>#REF!</v>
      </c>
      <c r="C42" s="111" t="e">
        <f>IF(#REF!="","",#REF!)</f>
        <v>#REF!</v>
      </c>
      <c r="D42" s="111" t="e">
        <f>IF(#REF!="","",#REF!)</f>
        <v>#REF!</v>
      </c>
      <c r="E42" s="111" t="e">
        <f>IF(#REF!="","",#REF!)</f>
        <v>#REF!</v>
      </c>
      <c r="F42" s="3" t="s">
        <v>28</v>
      </c>
      <c r="G42" s="3" t="s">
        <v>28</v>
      </c>
      <c r="H42" s="3" t="s">
        <v>28</v>
      </c>
      <c r="I42" s="3" t="s">
        <v>28</v>
      </c>
      <c r="J42" s="3"/>
      <c r="K42" s="3"/>
      <c r="L42" s="3" t="s">
        <v>28</v>
      </c>
      <c r="M42" s="42" t="e">
        <f t="shared" si="0"/>
        <v>#REF!</v>
      </c>
    </row>
    <row r="43" spans="1:13" ht="15.75">
      <c r="A43" s="110" t="e">
        <f>IF(#REF!="","","H")</f>
        <v>#REF!</v>
      </c>
      <c r="B43" s="111" t="e">
        <f>IF(#REF!="","",#REF!)</f>
        <v>#REF!</v>
      </c>
      <c r="C43" s="111" t="e">
        <f>IF(#REF!="","",#REF!)</f>
        <v>#REF!</v>
      </c>
      <c r="D43" s="111" t="e">
        <f>IF(#REF!="","",#REF!)</f>
        <v>#REF!</v>
      </c>
      <c r="E43" s="111" t="e">
        <f>IF(#REF!="","",#REF!)</f>
        <v>#REF!</v>
      </c>
      <c r="F43" s="3" t="s">
        <v>28</v>
      </c>
      <c r="G43" s="3" t="s">
        <v>28</v>
      </c>
      <c r="H43" s="3" t="s">
        <v>28</v>
      </c>
      <c r="I43" s="3" t="s">
        <v>28</v>
      </c>
      <c r="J43" s="3"/>
      <c r="K43" s="3"/>
      <c r="L43" s="3" t="s">
        <v>28</v>
      </c>
      <c r="M43" s="42" t="e">
        <f t="shared" si="0"/>
        <v>#REF!</v>
      </c>
    </row>
    <row r="44" spans="1:13" ht="15.75">
      <c r="A44" s="110" t="e">
        <f>IF(#REF!="","","I")</f>
        <v>#REF!</v>
      </c>
      <c r="B44" s="111" t="e">
        <f>IF(#REF!="","",#REF!)</f>
        <v>#REF!</v>
      </c>
      <c r="C44" s="111" t="e">
        <f>IF(#REF!="","",#REF!)</f>
        <v>#REF!</v>
      </c>
      <c r="D44" s="111" t="e">
        <f>IF(#REF!="","",#REF!)</f>
        <v>#REF!</v>
      </c>
      <c r="E44" s="111" t="e">
        <f>IF(#REF!="","",#REF!)</f>
        <v>#REF!</v>
      </c>
      <c r="F44" s="3" t="s">
        <v>28</v>
      </c>
      <c r="G44" s="3" t="s">
        <v>28</v>
      </c>
      <c r="H44" s="3" t="s">
        <v>28</v>
      </c>
      <c r="I44" s="3" t="s">
        <v>28</v>
      </c>
      <c r="J44" s="3"/>
      <c r="K44" s="3"/>
      <c r="L44" s="3" t="s">
        <v>28</v>
      </c>
      <c r="M44" s="42" t="e">
        <f t="shared" si="0"/>
        <v>#REF!</v>
      </c>
    </row>
    <row r="45" spans="1:13" ht="15.75">
      <c r="A45" s="110" t="e">
        <f>IF(#REF!="","","J")</f>
        <v>#REF!</v>
      </c>
      <c r="B45" s="111" t="e">
        <f>IF(#REF!="","",#REF!)</f>
        <v>#REF!</v>
      </c>
      <c r="C45" s="111" t="e">
        <f>IF(#REF!="","",#REF!)</f>
        <v>#REF!</v>
      </c>
      <c r="D45" s="111" t="e">
        <f>IF(#REF!="","",#REF!)</f>
        <v>#REF!</v>
      </c>
      <c r="E45" s="111" t="e">
        <f>IF(#REF!="","",#REF!)</f>
        <v>#REF!</v>
      </c>
      <c r="F45" s="3" t="s">
        <v>28</v>
      </c>
      <c r="G45" s="3" t="s">
        <v>28</v>
      </c>
      <c r="H45" s="3" t="s">
        <v>28</v>
      </c>
      <c r="I45" s="3" t="s">
        <v>28</v>
      </c>
      <c r="J45" s="3"/>
      <c r="K45" s="3"/>
      <c r="L45" s="3" t="s">
        <v>28</v>
      </c>
      <c r="M45" s="42" t="e">
        <f t="shared" si="0"/>
        <v>#REF!</v>
      </c>
    </row>
    <row r="46" spans="1:13" ht="15.75">
      <c r="A46" s="110" t="e">
        <f>IF(#REF!="","","K")</f>
        <v>#REF!</v>
      </c>
      <c r="B46" s="111" t="e">
        <f>IF(#REF!="","",#REF!)</f>
        <v>#REF!</v>
      </c>
      <c r="C46" s="111" t="e">
        <f>IF(#REF!="","",#REF!)</f>
        <v>#REF!</v>
      </c>
      <c r="D46" s="111" t="e">
        <f>IF(#REF!="","",#REF!)</f>
        <v>#REF!</v>
      </c>
      <c r="E46" s="111" t="e">
        <f>IF(#REF!="","",#REF!)</f>
        <v>#REF!</v>
      </c>
      <c r="F46" s="3" t="s">
        <v>28</v>
      </c>
      <c r="G46" s="3" t="s">
        <v>28</v>
      </c>
      <c r="H46" s="3" t="s">
        <v>28</v>
      </c>
      <c r="I46" s="3" t="s">
        <v>28</v>
      </c>
      <c r="J46" s="3"/>
      <c r="K46" s="3"/>
      <c r="L46" s="3" t="s">
        <v>28</v>
      </c>
      <c r="M46" s="42" t="e">
        <f t="shared" si="0"/>
        <v>#REF!</v>
      </c>
    </row>
    <row r="47" spans="1:13" ht="15.75">
      <c r="A47" s="110" t="e">
        <f>IF(#REF!="","","L")</f>
        <v>#REF!</v>
      </c>
      <c r="B47" s="111" t="e">
        <f>IF(#REF!="","",#REF!)</f>
        <v>#REF!</v>
      </c>
      <c r="C47" s="111" t="e">
        <f>IF(#REF!="","",#REF!)</f>
        <v>#REF!</v>
      </c>
      <c r="D47" s="111" t="e">
        <f>IF(#REF!="","",#REF!)</f>
        <v>#REF!</v>
      </c>
      <c r="E47" s="111" t="e">
        <f>IF(#REF!="","",#REF!)</f>
        <v>#REF!</v>
      </c>
      <c r="F47" s="3" t="s">
        <v>28</v>
      </c>
      <c r="G47" s="3" t="s">
        <v>28</v>
      </c>
      <c r="H47" s="3" t="s">
        <v>28</v>
      </c>
      <c r="I47" s="3" t="s">
        <v>28</v>
      </c>
      <c r="J47" s="3"/>
      <c r="K47" s="3"/>
      <c r="L47" s="3" t="s">
        <v>28</v>
      </c>
      <c r="M47" s="42" t="e">
        <f t="shared" si="0"/>
        <v>#REF!</v>
      </c>
    </row>
    <row r="48" spans="1:13" ht="15.75">
      <c r="A48" s="110" t="e">
        <f>IF(#REF!="","","M")</f>
        <v>#REF!</v>
      </c>
      <c r="B48" s="111" t="e">
        <f>IF(#REF!="","",#REF!)</f>
        <v>#REF!</v>
      </c>
      <c r="C48" s="111" t="e">
        <f>IF(#REF!="","",#REF!)</f>
        <v>#REF!</v>
      </c>
      <c r="D48" s="111" t="e">
        <f>IF(#REF!="","",#REF!)</f>
        <v>#REF!</v>
      </c>
      <c r="E48" s="111" t="e">
        <f>IF(#REF!="","",#REF!)</f>
        <v>#REF!</v>
      </c>
      <c r="F48" s="3" t="s">
        <v>28</v>
      </c>
      <c r="G48" s="3" t="s">
        <v>28</v>
      </c>
      <c r="H48" s="3" t="s">
        <v>28</v>
      </c>
      <c r="I48" s="3" t="s">
        <v>28</v>
      </c>
      <c r="J48" s="3"/>
      <c r="K48" s="3"/>
      <c r="L48" s="3" t="s">
        <v>28</v>
      </c>
      <c r="M48" s="42" t="e">
        <f t="shared" si="0"/>
        <v>#REF!</v>
      </c>
    </row>
    <row r="49" spans="1:13" ht="15.75">
      <c r="A49" s="110" t="e">
        <f>IF(#REF!="","","N")</f>
        <v>#REF!</v>
      </c>
      <c r="B49" s="111" t="e">
        <f>IF(#REF!="","",#REF!)</f>
        <v>#REF!</v>
      </c>
      <c r="C49" s="111" t="e">
        <f>IF(#REF!="","",#REF!)</f>
        <v>#REF!</v>
      </c>
      <c r="D49" s="111" t="e">
        <f>IF(#REF!="","",#REF!)</f>
        <v>#REF!</v>
      </c>
      <c r="E49" s="111" t="e">
        <f>IF(#REF!="","",#REF!)</f>
        <v>#REF!</v>
      </c>
      <c r="F49" s="3" t="s">
        <v>28</v>
      </c>
      <c r="G49" s="3" t="s">
        <v>28</v>
      </c>
      <c r="H49" s="3" t="s">
        <v>28</v>
      </c>
      <c r="I49" s="3" t="s">
        <v>28</v>
      </c>
      <c r="J49" s="3"/>
      <c r="K49" s="3"/>
      <c r="L49" s="3" t="s">
        <v>28</v>
      </c>
      <c r="M49" s="42" t="e">
        <f t="shared" si="0"/>
        <v>#REF!</v>
      </c>
    </row>
    <row r="50" spans="1:13" ht="15.75">
      <c r="A50" s="110" t="e">
        <f>IF(#REF!="","","O")</f>
        <v>#REF!</v>
      </c>
      <c r="B50" s="111" t="e">
        <f>IF(#REF!="","",#REF!)</f>
        <v>#REF!</v>
      </c>
      <c r="C50" s="111" t="e">
        <f>IF(#REF!="","",#REF!)</f>
        <v>#REF!</v>
      </c>
      <c r="D50" s="111" t="e">
        <f>IF(#REF!="","",#REF!)</f>
        <v>#REF!</v>
      </c>
      <c r="E50" s="111" t="e">
        <f>IF(#REF!="","",#REF!)</f>
        <v>#REF!</v>
      </c>
      <c r="F50" s="3" t="s">
        <v>28</v>
      </c>
      <c r="G50" s="3" t="s">
        <v>28</v>
      </c>
      <c r="H50" s="3" t="s">
        <v>28</v>
      </c>
      <c r="I50" s="3" t="s">
        <v>28</v>
      </c>
      <c r="J50" s="3"/>
      <c r="K50" s="3"/>
      <c r="L50" s="3" t="s">
        <v>28</v>
      </c>
      <c r="M50" s="42" t="e">
        <f t="shared" si="0"/>
        <v>#REF!</v>
      </c>
    </row>
    <row r="51" spans="1:13" ht="15.75">
      <c r="A51" s="110" t="e">
        <f>IF(#REF!="","","P")</f>
        <v>#REF!</v>
      </c>
      <c r="B51" s="111" t="e">
        <f>IF(#REF!="","",#REF!)</f>
        <v>#REF!</v>
      </c>
      <c r="C51" s="111" t="e">
        <f>IF(#REF!="","",#REF!)</f>
        <v>#REF!</v>
      </c>
      <c r="D51" s="111" t="e">
        <f>IF(#REF!="","",#REF!)</f>
        <v>#REF!</v>
      </c>
      <c r="E51" s="111" t="e">
        <f>IF(#REF!="","",#REF!)</f>
        <v>#REF!</v>
      </c>
      <c r="F51" s="3" t="s">
        <v>28</v>
      </c>
      <c r="G51" s="3" t="s">
        <v>28</v>
      </c>
      <c r="H51" s="3" t="s">
        <v>28</v>
      </c>
      <c r="I51" s="3" t="s">
        <v>28</v>
      </c>
      <c r="J51" s="3"/>
      <c r="K51" s="3"/>
      <c r="L51" s="3" t="s">
        <v>28</v>
      </c>
      <c r="M51" s="42" t="e">
        <f t="shared" si="0"/>
        <v>#REF!</v>
      </c>
    </row>
    <row r="52" spans="1:13" ht="15.75">
      <c r="A52" s="110" t="e">
        <f>IF(#REF!="","","R")</f>
        <v>#REF!</v>
      </c>
      <c r="B52" s="111" t="e">
        <f>IF(#REF!="","",#REF!)</f>
        <v>#REF!</v>
      </c>
      <c r="C52" s="111" t="e">
        <f>IF(#REF!="","",#REF!)</f>
        <v>#REF!</v>
      </c>
      <c r="D52" s="111" t="e">
        <f>IF(#REF!="","",#REF!)</f>
        <v>#REF!</v>
      </c>
      <c r="E52" s="111" t="e">
        <f>IF(#REF!="","",#REF!)</f>
        <v>#REF!</v>
      </c>
      <c r="F52" s="3" t="s">
        <v>28</v>
      </c>
      <c r="G52" s="3" t="s">
        <v>28</v>
      </c>
      <c r="H52" s="3" t="s">
        <v>28</v>
      </c>
      <c r="I52" s="3" t="s">
        <v>28</v>
      </c>
      <c r="J52" s="3"/>
      <c r="K52" s="3"/>
      <c r="L52" s="3" t="s">
        <v>28</v>
      </c>
      <c r="M52" s="42" t="e">
        <f t="shared" si="0"/>
        <v>#REF!</v>
      </c>
    </row>
    <row r="53" spans="1:13" ht="15.75">
      <c r="A53" s="110" t="e">
        <f>IF(#REF!="","","S")</f>
        <v>#REF!</v>
      </c>
      <c r="B53" s="111" t="e">
        <f>IF(#REF!="","",#REF!)</f>
        <v>#REF!</v>
      </c>
      <c r="C53" s="111" t="e">
        <f>IF(#REF!="","",#REF!)</f>
        <v>#REF!</v>
      </c>
      <c r="D53" s="111" t="e">
        <f>IF(#REF!="","",#REF!)</f>
        <v>#REF!</v>
      </c>
      <c r="E53" s="111" t="e">
        <f>IF(#REF!="","",#REF!)</f>
        <v>#REF!</v>
      </c>
      <c r="F53" s="3" t="s">
        <v>28</v>
      </c>
      <c r="G53" s="3" t="s">
        <v>28</v>
      </c>
      <c r="H53" s="3" t="s">
        <v>28</v>
      </c>
      <c r="I53" s="3" t="s">
        <v>28</v>
      </c>
      <c r="J53" s="3"/>
      <c r="K53" s="3"/>
      <c r="L53" s="3" t="s">
        <v>28</v>
      </c>
      <c r="M53" s="42" t="e">
        <f t="shared" si="0"/>
        <v>#REF!</v>
      </c>
    </row>
    <row r="54" spans="1:13" ht="15.75">
      <c r="A54" s="110" t="e">
        <f>IF(#REF!="","","T")</f>
        <v>#REF!</v>
      </c>
      <c r="B54" s="111" t="e">
        <f>IF(#REF!="","",#REF!)</f>
        <v>#REF!</v>
      </c>
      <c r="C54" s="111" t="e">
        <f>IF(#REF!="","",#REF!)</f>
        <v>#REF!</v>
      </c>
      <c r="D54" s="111" t="e">
        <f>IF(#REF!="","",#REF!)</f>
        <v>#REF!</v>
      </c>
      <c r="E54" s="111" t="e">
        <f>IF(#REF!="","",#REF!)</f>
        <v>#REF!</v>
      </c>
      <c r="F54" s="3" t="s">
        <v>28</v>
      </c>
      <c r="G54" s="3" t="s">
        <v>28</v>
      </c>
      <c r="H54" s="3" t="s">
        <v>28</v>
      </c>
      <c r="I54" s="3" t="s">
        <v>28</v>
      </c>
      <c r="J54" s="3"/>
      <c r="K54" s="3"/>
      <c r="L54" s="3" t="s">
        <v>28</v>
      </c>
      <c r="M54" s="42" t="e">
        <f t="shared" si="0"/>
        <v>#REF!</v>
      </c>
    </row>
    <row r="55" spans="1:13" ht="15.75">
      <c r="A55" s="110" t="e">
        <f>IF(#REF!="","","U")</f>
        <v>#REF!</v>
      </c>
      <c r="B55" s="111" t="e">
        <f>IF(#REF!="","",#REF!)</f>
        <v>#REF!</v>
      </c>
      <c r="C55" s="111" t="e">
        <f>IF(#REF!="","",#REF!)</f>
        <v>#REF!</v>
      </c>
      <c r="D55" s="111" t="e">
        <f>IF(#REF!="","",#REF!)</f>
        <v>#REF!</v>
      </c>
      <c r="E55" s="111" t="e">
        <f>IF(#REF!="","",#REF!)</f>
        <v>#REF!</v>
      </c>
      <c r="F55" s="3" t="s">
        <v>28</v>
      </c>
      <c r="G55" s="3" t="s">
        <v>28</v>
      </c>
      <c r="H55" s="3" t="s">
        <v>28</v>
      </c>
      <c r="I55" s="3" t="s">
        <v>28</v>
      </c>
      <c r="J55" s="3"/>
      <c r="K55" s="3"/>
      <c r="L55" s="3" t="s">
        <v>28</v>
      </c>
      <c r="M55" s="42" t="e">
        <f t="shared" si="0"/>
        <v>#REF!</v>
      </c>
    </row>
    <row r="56" spans="1:13" ht="15.75">
      <c r="A56" s="110" t="e">
        <f>IF(#REF!="","","V")</f>
        <v>#REF!</v>
      </c>
      <c r="B56" s="111" t="e">
        <f>IF(#REF!="","",#REF!)</f>
        <v>#REF!</v>
      </c>
      <c r="C56" s="111" t="e">
        <f>IF(#REF!="","",#REF!)</f>
        <v>#REF!</v>
      </c>
      <c r="D56" s="111" t="e">
        <f>IF(#REF!="","",#REF!)</f>
        <v>#REF!</v>
      </c>
      <c r="E56" s="111" t="e">
        <f>IF(#REF!="","",#REF!)</f>
        <v>#REF!</v>
      </c>
      <c r="F56" s="3" t="s">
        <v>28</v>
      </c>
      <c r="G56" s="3" t="s">
        <v>28</v>
      </c>
      <c r="H56" s="3" t="s">
        <v>28</v>
      </c>
      <c r="I56" s="3" t="s">
        <v>28</v>
      </c>
      <c r="J56" s="3"/>
      <c r="K56" s="3"/>
      <c r="L56" s="3" t="s">
        <v>28</v>
      </c>
      <c r="M56" s="42" t="e">
        <f t="shared" si="0"/>
        <v>#REF!</v>
      </c>
    </row>
    <row r="57" spans="1:13" ht="15.75">
      <c r="A57" s="110" t="e">
        <f>IF(#REF!="","","W")</f>
        <v>#REF!</v>
      </c>
      <c r="B57" s="111" t="e">
        <f>IF(#REF!="","",#REF!)</f>
        <v>#REF!</v>
      </c>
      <c r="C57" s="111" t="e">
        <f>IF(#REF!="","",#REF!)</f>
        <v>#REF!</v>
      </c>
      <c r="D57" s="111" t="e">
        <f>IF(#REF!="","",#REF!)</f>
        <v>#REF!</v>
      </c>
      <c r="E57" s="111" t="e">
        <f>IF(#REF!="","",#REF!)</f>
        <v>#REF!</v>
      </c>
      <c r="F57" s="3" t="s">
        <v>28</v>
      </c>
      <c r="G57" s="3" t="s">
        <v>28</v>
      </c>
      <c r="H57" s="3" t="s">
        <v>28</v>
      </c>
      <c r="I57" s="3" t="s">
        <v>28</v>
      </c>
      <c r="J57" s="3"/>
      <c r="K57" s="3"/>
      <c r="L57" s="3" t="s">
        <v>28</v>
      </c>
      <c r="M57" s="42" t="e">
        <f t="shared" si="0"/>
        <v>#REF!</v>
      </c>
    </row>
    <row r="58" spans="1:13" ht="15.75">
      <c r="A58" s="110" t="e">
        <f>IF(#REF!="","","X")</f>
        <v>#REF!</v>
      </c>
      <c r="B58" s="111" t="e">
        <f>IF(#REF!="","",#REF!)</f>
        <v>#REF!</v>
      </c>
      <c r="C58" s="111" t="e">
        <f>IF(#REF!="","",#REF!)</f>
        <v>#REF!</v>
      </c>
      <c r="D58" s="111" t="e">
        <f>IF(#REF!="","",#REF!)</f>
        <v>#REF!</v>
      </c>
      <c r="E58" s="111" t="e">
        <f>IF(#REF!="","",#REF!)</f>
        <v>#REF!</v>
      </c>
      <c r="F58" s="3" t="s">
        <v>28</v>
      </c>
      <c r="G58" s="3" t="s">
        <v>28</v>
      </c>
      <c r="H58" s="3" t="s">
        <v>28</v>
      </c>
      <c r="I58" s="3" t="s">
        <v>28</v>
      </c>
      <c r="J58" s="3"/>
      <c r="K58" s="3"/>
      <c r="L58" s="3" t="s">
        <v>28</v>
      </c>
      <c r="M58" s="42" t="e">
        <f t="shared" si="0"/>
        <v>#REF!</v>
      </c>
    </row>
    <row r="59" spans="1:13" ht="15.75">
      <c r="A59" s="110" t="e">
        <f>IF(#REF!="","","Y")</f>
        <v>#REF!</v>
      </c>
      <c r="B59" s="111" t="e">
        <f>IF(#REF!="","",#REF!)</f>
        <v>#REF!</v>
      </c>
      <c r="C59" s="111" t="e">
        <f>IF(#REF!="","",#REF!)</f>
        <v>#REF!</v>
      </c>
      <c r="D59" s="111" t="e">
        <f>IF(#REF!="","",#REF!)</f>
        <v>#REF!</v>
      </c>
      <c r="E59" s="111" t="e">
        <f>IF(#REF!="","",#REF!)</f>
        <v>#REF!</v>
      </c>
      <c r="F59" s="3" t="s">
        <v>28</v>
      </c>
      <c r="G59" s="3" t="s">
        <v>28</v>
      </c>
      <c r="H59" s="3" t="s">
        <v>28</v>
      </c>
      <c r="I59" s="3" t="s">
        <v>28</v>
      </c>
      <c r="J59" s="3"/>
      <c r="K59" s="3"/>
      <c r="L59" s="3" t="s">
        <v>28</v>
      </c>
      <c r="M59" s="42" t="e">
        <f t="shared" si="0"/>
        <v>#REF!</v>
      </c>
    </row>
    <row r="60" spans="1:13" ht="15.75">
      <c r="A60" s="110" t="e">
        <f>IF(#REF!="","","Z")</f>
        <v>#REF!</v>
      </c>
      <c r="B60" s="111" t="e">
        <f>IF(#REF!="","",#REF!)</f>
        <v>#REF!</v>
      </c>
      <c r="C60" s="111" t="e">
        <f>IF(#REF!="","",#REF!)</f>
        <v>#REF!</v>
      </c>
      <c r="D60" s="111" t="e">
        <f>IF(#REF!="","",#REF!)</f>
        <v>#REF!</v>
      </c>
      <c r="E60" s="111" t="e">
        <f>IF(#REF!="","",#REF!)</f>
        <v>#REF!</v>
      </c>
      <c r="F60" s="3" t="s">
        <v>28</v>
      </c>
      <c r="G60" s="3" t="s">
        <v>28</v>
      </c>
      <c r="H60" s="3" t="s">
        <v>28</v>
      </c>
      <c r="I60" s="3" t="s">
        <v>28</v>
      </c>
      <c r="J60" s="3"/>
      <c r="K60" s="3"/>
      <c r="L60" s="3" t="s">
        <v>28</v>
      </c>
      <c r="M60" s="42" t="e">
        <f t="shared" si="0"/>
        <v>#REF!</v>
      </c>
    </row>
    <row r="61" spans="1:13" ht="15.75">
      <c r="A61" s="110" t="e">
        <f>IF(#REF!="","","AA")</f>
        <v>#REF!</v>
      </c>
      <c r="B61" s="111" t="e">
        <f>IF(#REF!="","",#REF!)</f>
        <v>#REF!</v>
      </c>
      <c r="C61" s="111" t="e">
        <f>IF(#REF!="","",#REF!)</f>
        <v>#REF!</v>
      </c>
      <c r="D61" s="111" t="e">
        <f>IF(#REF!="","",#REF!)</f>
        <v>#REF!</v>
      </c>
      <c r="E61" s="111" t="e">
        <f>IF(#REF!="","",#REF!)</f>
        <v>#REF!</v>
      </c>
      <c r="F61" s="3" t="s">
        <v>28</v>
      </c>
      <c r="G61" s="3" t="s">
        <v>28</v>
      </c>
      <c r="H61" s="3" t="s">
        <v>28</v>
      </c>
      <c r="I61" s="3" t="s">
        <v>28</v>
      </c>
      <c r="J61" s="3"/>
      <c r="K61" s="3"/>
      <c r="L61" s="3" t="s">
        <v>28</v>
      </c>
      <c r="M61" s="42" t="e">
        <f t="shared" si="0"/>
        <v>#REF!</v>
      </c>
    </row>
    <row r="62" spans="1:13" ht="15.75">
      <c r="A62" s="110" t="e">
        <f>IF(#REF!="","","AB")</f>
        <v>#REF!</v>
      </c>
      <c r="B62" s="111" t="e">
        <f>IF(#REF!="","",#REF!)</f>
        <v>#REF!</v>
      </c>
      <c r="C62" s="111" t="e">
        <f>IF(#REF!="","",#REF!)</f>
        <v>#REF!</v>
      </c>
      <c r="D62" s="111" t="e">
        <f>IF(#REF!="","",#REF!)</f>
        <v>#REF!</v>
      </c>
      <c r="E62" s="111" t="e">
        <f>IF(#REF!="","",#REF!)</f>
        <v>#REF!</v>
      </c>
      <c r="F62" s="3" t="s">
        <v>28</v>
      </c>
      <c r="G62" s="3" t="s">
        <v>28</v>
      </c>
      <c r="H62" s="3" t="s">
        <v>28</v>
      </c>
      <c r="I62" s="3" t="s">
        <v>28</v>
      </c>
      <c r="J62" s="3"/>
      <c r="K62" s="3"/>
      <c r="L62" s="3" t="s">
        <v>28</v>
      </c>
      <c r="M62" s="42" t="e">
        <f t="shared" si="0"/>
        <v>#REF!</v>
      </c>
    </row>
    <row r="63" spans="1:13" ht="15.75">
      <c r="A63" s="110" t="e">
        <f>IF(#REF!="","","AC")</f>
        <v>#REF!</v>
      </c>
      <c r="B63" s="111" t="e">
        <f>IF(#REF!="","",#REF!)</f>
        <v>#REF!</v>
      </c>
      <c r="C63" s="111" t="e">
        <f>IF(#REF!="","",#REF!)</f>
        <v>#REF!</v>
      </c>
      <c r="D63" s="111" t="e">
        <f>IF(#REF!="","",#REF!)</f>
        <v>#REF!</v>
      </c>
      <c r="E63" s="111" t="e">
        <f>IF(#REF!="","",#REF!)</f>
        <v>#REF!</v>
      </c>
      <c r="F63" s="3" t="s">
        <v>28</v>
      </c>
      <c r="G63" s="3" t="s">
        <v>28</v>
      </c>
      <c r="H63" s="3" t="s">
        <v>28</v>
      </c>
      <c r="I63" s="3" t="s">
        <v>28</v>
      </c>
      <c r="J63" s="3"/>
      <c r="K63" s="3"/>
      <c r="L63" s="3" t="s">
        <v>28</v>
      </c>
      <c r="M63" s="42" t="e">
        <f t="shared" si="0"/>
        <v>#REF!</v>
      </c>
    </row>
    <row r="64" spans="1:13" ht="15.75">
      <c r="A64" s="110" t="e">
        <f>IF(#REF!="","","AD")</f>
        <v>#REF!</v>
      </c>
      <c r="B64" s="111" t="e">
        <f>IF(#REF!="","",#REF!)</f>
        <v>#REF!</v>
      </c>
      <c r="C64" s="111" t="e">
        <f>IF(#REF!="","",#REF!)</f>
        <v>#REF!</v>
      </c>
      <c r="D64" s="111" t="e">
        <f>IF(#REF!="","",#REF!)</f>
        <v>#REF!</v>
      </c>
      <c r="E64" s="111" t="e">
        <f>IF(#REF!="","",#REF!)</f>
        <v>#REF!</v>
      </c>
      <c r="F64" s="3" t="s">
        <v>28</v>
      </c>
      <c r="G64" s="3" t="s">
        <v>28</v>
      </c>
      <c r="H64" s="3" t="s">
        <v>28</v>
      </c>
      <c r="I64" s="3" t="s">
        <v>28</v>
      </c>
      <c r="J64" s="3"/>
      <c r="K64" s="3"/>
      <c r="L64" s="3" t="s">
        <v>28</v>
      </c>
      <c r="M64" s="42" t="e">
        <f t="shared" si="0"/>
        <v>#REF!</v>
      </c>
    </row>
    <row r="65" spans="1:13" ht="15.75">
      <c r="A65" s="110" t="e">
        <f>IF(#REF!="","","AE")</f>
        <v>#REF!</v>
      </c>
      <c r="B65" s="111" t="e">
        <f>IF(#REF!="","",#REF!)</f>
        <v>#REF!</v>
      </c>
      <c r="C65" s="111" t="e">
        <f>IF(#REF!="","",#REF!)</f>
        <v>#REF!</v>
      </c>
      <c r="D65" s="111" t="e">
        <f>IF(#REF!="","",#REF!)</f>
        <v>#REF!</v>
      </c>
      <c r="E65" s="111" t="e">
        <f>IF(#REF!="","",#REF!)</f>
        <v>#REF!</v>
      </c>
      <c r="F65" s="3" t="s">
        <v>28</v>
      </c>
      <c r="G65" s="3" t="s">
        <v>28</v>
      </c>
      <c r="H65" s="3" t="s">
        <v>28</v>
      </c>
      <c r="I65" s="3" t="s">
        <v>28</v>
      </c>
      <c r="J65" s="3"/>
      <c r="K65" s="3"/>
      <c r="L65" s="3" t="s">
        <v>28</v>
      </c>
      <c r="M65" s="42" t="e">
        <f t="shared" si="0"/>
        <v>#REF!</v>
      </c>
    </row>
    <row r="66" spans="1:13" ht="15.75">
      <c r="A66" s="110" t="e">
        <f>IF(#REF!="","","AF")</f>
        <v>#REF!</v>
      </c>
      <c r="B66" s="111" t="e">
        <f>IF(#REF!="","",#REF!)</f>
        <v>#REF!</v>
      </c>
      <c r="C66" s="111" t="e">
        <f>IF(#REF!="","",#REF!)</f>
        <v>#REF!</v>
      </c>
      <c r="D66" s="111" t="e">
        <f>IF(#REF!="","",#REF!)</f>
        <v>#REF!</v>
      </c>
      <c r="E66" s="111" t="e">
        <f>IF(#REF!="","",#REF!)</f>
        <v>#REF!</v>
      </c>
      <c r="F66" s="3" t="s">
        <v>28</v>
      </c>
      <c r="G66" s="3" t="s">
        <v>28</v>
      </c>
      <c r="H66" s="3" t="s">
        <v>28</v>
      </c>
      <c r="I66" s="3" t="s">
        <v>28</v>
      </c>
      <c r="J66" s="3"/>
      <c r="K66" s="3"/>
      <c r="L66" s="3" t="s">
        <v>28</v>
      </c>
      <c r="M66" s="42" t="e">
        <f t="shared" si="0"/>
        <v>#REF!</v>
      </c>
    </row>
    <row r="67" spans="1:13" ht="15.75">
      <c r="A67" s="110" t="e">
        <f>IF(#REF!="","","AG")</f>
        <v>#REF!</v>
      </c>
      <c r="B67" s="111" t="e">
        <f>IF(#REF!="","",#REF!)</f>
        <v>#REF!</v>
      </c>
      <c r="C67" s="111" t="e">
        <f>IF(#REF!="","",#REF!)</f>
        <v>#REF!</v>
      </c>
      <c r="D67" s="111" t="e">
        <f>IF(#REF!="","",#REF!)</f>
        <v>#REF!</v>
      </c>
      <c r="E67" s="111" t="e">
        <f>IF(#REF!="","",#REF!)</f>
        <v>#REF!</v>
      </c>
      <c r="F67" s="3" t="s">
        <v>28</v>
      </c>
      <c r="G67" s="3" t="s">
        <v>28</v>
      </c>
      <c r="H67" s="3" t="s">
        <v>28</v>
      </c>
      <c r="I67" s="3" t="s">
        <v>28</v>
      </c>
      <c r="J67" s="3"/>
      <c r="K67" s="3"/>
      <c r="L67" s="3" t="s">
        <v>28</v>
      </c>
      <c r="M67" s="42" t="e">
        <f t="shared" si="0"/>
        <v>#REF!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C1:D1"/>
  </mergeCells>
  <printOptions/>
  <pageMargins left="0.787401575" right="0.787401575" top="0.984251969" bottom="0.984251969" header="0.4921259845" footer="0.4921259845"/>
  <pageSetup horizontalDpi="300" verticalDpi="3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39"/>
  <dimension ref="A1:O70"/>
  <sheetViews>
    <sheetView zoomScalePageLayoutView="0" workbookViewId="0" topLeftCell="A1">
      <selection activeCell="B7" sqref="B7"/>
    </sheetView>
  </sheetViews>
  <sheetFormatPr defaultColWidth="9.00390625" defaultRowHeight="12.75"/>
  <cols>
    <col min="1" max="1" width="4.00390625" style="91" customWidth="1"/>
    <col min="2" max="2" width="9.375" style="91" bestFit="1" customWidth="1"/>
    <col min="3" max="16384" width="9.125" style="91" customWidth="1"/>
  </cols>
  <sheetData>
    <row r="1" ht="11.25">
      <c r="A1" s="97"/>
    </row>
    <row r="2" ht="11.25">
      <c r="A2" s="104">
        <v>1</v>
      </c>
    </row>
    <row r="4" ht="6.75" customHeight="1">
      <c r="A4" s="105"/>
    </row>
    <row r="5" ht="11.25" customHeight="1">
      <c r="B5" s="91" t="s">
        <v>27</v>
      </c>
    </row>
    <row r="6" ht="11.25" customHeight="1">
      <c r="C6" s="91">
        <f>IF(B6&gt;0,B6,"")</f>
      </c>
    </row>
    <row r="7" spans="1:15" ht="11.25" customHeight="1">
      <c r="A7" s="91">
        <v>1</v>
      </c>
      <c r="B7" s="97" t="e">
        <f ca="1">INDIRECT(CONCATENATE("[Draw_nejD_consolation.xls]Draw!","D2"))</f>
        <v>#REF!</v>
      </c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</row>
    <row r="8" spans="1:15" ht="11.25" customHeight="1">
      <c r="A8" s="91">
        <v>2</v>
      </c>
      <c r="B8" s="97" t="e">
        <f ca="1">INDIRECT(CONCATENATE("[Draw_nejD_consolation.xls]Draw!","D3"))</f>
        <v>#REF!</v>
      </c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</row>
    <row r="9" spans="1:15" ht="11.25" customHeight="1">
      <c r="A9" s="91">
        <v>3</v>
      </c>
      <c r="B9" s="97" t="e">
        <f ca="1">INDIRECT(CONCATENATE("[Draw_nejD_consolation.xls]Draw!","D4"))</f>
        <v>#REF!</v>
      </c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</row>
    <row r="10" spans="1:15" ht="11.25" customHeight="1">
      <c r="A10" s="91">
        <v>4</v>
      </c>
      <c r="B10" s="97" t="e">
        <f ca="1">INDIRECT(CONCATENATE("[Draw_nejD_consolation.xls]Draw!","D5"))</f>
        <v>#REF!</v>
      </c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</row>
    <row r="11" spans="1:15" ht="11.25" customHeight="1">
      <c r="A11" s="91">
        <v>5</v>
      </c>
      <c r="B11" s="97" t="e">
        <f ca="1">INDIRECT(CONCATENATE("[Draw_nejD_consolation.xls]Draw!","D6"))</f>
        <v>#REF!</v>
      </c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</row>
    <row r="12" spans="1:15" ht="11.25" customHeight="1">
      <c r="A12" s="91">
        <v>6</v>
      </c>
      <c r="B12" s="97" t="e">
        <f ca="1">INDIRECT(CONCATENATE("[Draw_nejD_consolation.xls]Draw!","D7"))</f>
        <v>#REF!</v>
      </c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</row>
    <row r="13" spans="1:15" ht="11.25">
      <c r="A13" s="91">
        <v>7</v>
      </c>
      <c r="B13" s="97" t="e">
        <f ca="1">INDIRECT(CONCATENATE("[Draw_nejD_consolation.xls]Draw!","D8"))</f>
        <v>#REF!</v>
      </c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</row>
    <row r="14" spans="1:15" ht="11.25">
      <c r="A14" s="91">
        <v>8</v>
      </c>
      <c r="B14" s="97" t="e">
        <f ca="1">INDIRECT(CONCATENATE("[Draw_nejD_consolation.xls]Draw!","D9"))</f>
        <v>#REF!</v>
      </c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</row>
    <row r="15" spans="1:15" ht="11.25">
      <c r="A15" s="91">
        <v>9</v>
      </c>
      <c r="B15" s="97" t="e">
        <f ca="1">INDIRECT(CONCATENATE("[Draw_nejD_consolation.xls]Draw!","D10"))</f>
        <v>#REF!</v>
      </c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</row>
    <row r="16" spans="1:15" ht="11.25">
      <c r="A16" s="91">
        <v>10</v>
      </c>
      <c r="B16" s="97" t="e">
        <f ca="1">INDIRECT(CONCATENATE("[Draw_nejD_consolation.xls]Draw!","D11"))</f>
        <v>#REF!</v>
      </c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</row>
    <row r="17" spans="1:15" ht="11.25">
      <c r="A17" s="91">
        <v>11</v>
      </c>
      <c r="B17" s="97" t="e">
        <f ca="1">INDIRECT(CONCATENATE("[Draw_nejD_consolation.xls]Draw!","D12"))</f>
        <v>#REF!</v>
      </c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</row>
    <row r="18" spans="1:15" ht="11.25">
      <c r="A18" s="91">
        <v>12</v>
      </c>
      <c r="B18" s="97" t="e">
        <f ca="1">INDIRECT(CONCATENATE("[Draw_nejD_consolation.xls]Draw!","D13"))</f>
        <v>#REF!</v>
      </c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</row>
    <row r="19" spans="1:15" ht="11.25">
      <c r="A19" s="91">
        <v>13</v>
      </c>
      <c r="B19" s="97" t="e">
        <f ca="1">INDIRECT(CONCATENATE("[Draw_nejD_consolation.xls]Draw!","D14"))</f>
        <v>#REF!</v>
      </c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</row>
    <row r="20" spans="1:15" ht="11.25">
      <c r="A20" s="91">
        <v>14</v>
      </c>
      <c r="B20" s="97" t="e">
        <f ca="1">INDIRECT(CONCATENATE("[Draw_nejD_consolation.xls]Draw!","D15"))</f>
        <v>#REF!</v>
      </c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</row>
    <row r="21" spans="1:15" ht="11.25">
      <c r="A21" s="91">
        <v>15</v>
      </c>
      <c r="B21" s="97" t="e">
        <f ca="1">INDIRECT(CONCATENATE("[Draw_nejD_consolation.xls]Draw!","D16"))</f>
        <v>#REF!</v>
      </c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</row>
    <row r="22" spans="1:15" ht="11.25">
      <c r="A22" s="91">
        <v>16</v>
      </c>
      <c r="B22" s="97" t="e">
        <f ca="1">INDIRECT(CONCATENATE("[Draw_nejD_consolation.xls]Draw!","D17"))</f>
        <v>#REF!</v>
      </c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</row>
    <row r="23" spans="1:15" ht="11.25">
      <c r="A23" s="91">
        <v>17</v>
      </c>
      <c r="B23" s="97" t="e">
        <f ca="1">INDIRECT(CONCATENATE("[Draw_nejD_consolation.xls]Draw!","D18"))</f>
        <v>#REF!</v>
      </c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</row>
    <row r="24" spans="1:15" ht="11.25">
      <c r="A24" s="91">
        <v>18</v>
      </c>
      <c r="B24" s="97" t="e">
        <f ca="1">INDIRECT(CONCATENATE("[Draw_nejD_consolation.xls]Draw!","D19"))</f>
        <v>#REF!</v>
      </c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</row>
    <row r="25" spans="1:15" ht="11.25">
      <c r="A25" s="91">
        <v>19</v>
      </c>
      <c r="B25" s="97" t="e">
        <f ca="1">INDIRECT(CONCATENATE("[Draw_nejD_consolation.xls]Draw!","D20"))</f>
        <v>#REF!</v>
      </c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</row>
    <row r="26" spans="1:15" ht="11.25">
      <c r="A26" s="91">
        <v>20</v>
      </c>
      <c r="B26" s="97" t="e">
        <f ca="1">INDIRECT(CONCATENATE("[Draw_nejD_consolation.xls]Draw!","D21"))</f>
        <v>#REF!</v>
      </c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</row>
    <row r="27" spans="1:15" ht="11.25">
      <c r="A27" s="91">
        <v>21</v>
      </c>
      <c r="B27" s="97" t="e">
        <f ca="1">INDIRECT(CONCATENATE("[Draw_nejD_consolation.xls]Draw!","D22"))</f>
        <v>#REF!</v>
      </c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</row>
    <row r="28" spans="1:15" ht="11.25">
      <c r="A28" s="91">
        <v>22</v>
      </c>
      <c r="B28" s="97" t="e">
        <f ca="1">INDIRECT(CONCATENATE("[Draw_nejD_consolation.xls]Draw!","D23"))</f>
        <v>#REF!</v>
      </c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</row>
    <row r="29" spans="1:15" ht="11.25">
      <c r="A29" s="91">
        <v>23</v>
      </c>
      <c r="B29" s="97" t="e">
        <f ca="1">INDIRECT(CONCATENATE("[Draw_nejD_consolation.xls]Draw!","D24"))</f>
        <v>#REF!</v>
      </c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</row>
    <row r="30" spans="1:15" ht="11.25">
      <c r="A30" s="91">
        <v>24</v>
      </c>
      <c r="B30" s="97" t="e">
        <f ca="1">INDIRECT(CONCATENATE("[Draw_nejD_consolation.xls]Draw!","D25"))</f>
        <v>#REF!</v>
      </c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</row>
    <row r="31" spans="1:15" ht="11.25">
      <c r="A31" s="91">
        <v>25</v>
      </c>
      <c r="B31" s="97" t="e">
        <f ca="1">INDIRECT(CONCATENATE("[Draw_nejD_consolation.xls]Draw!","D26"))</f>
        <v>#REF!</v>
      </c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</row>
    <row r="32" spans="1:15" ht="11.25">
      <c r="A32" s="91">
        <v>26</v>
      </c>
      <c r="B32" s="97" t="e">
        <f ca="1">INDIRECT(CONCATENATE("[Draw_nejD_consolation.xls]Draw!","D27"))</f>
        <v>#REF!</v>
      </c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</row>
    <row r="33" spans="1:15" ht="11.25">
      <c r="A33" s="91">
        <v>27</v>
      </c>
      <c r="B33" s="97" t="e">
        <f ca="1">INDIRECT(CONCATENATE("[Draw_nejD_consolation.xls]Draw!","D28"))</f>
        <v>#REF!</v>
      </c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</row>
    <row r="34" spans="1:15" ht="11.25">
      <c r="A34" s="91">
        <v>28</v>
      </c>
      <c r="B34" s="97" t="e">
        <f ca="1">INDIRECT(CONCATENATE("[Draw_nejD_consolation.xls]Draw!","D29"))</f>
        <v>#REF!</v>
      </c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</row>
    <row r="35" spans="1:15" ht="11.25">
      <c r="A35" s="91">
        <v>29</v>
      </c>
      <c r="B35" s="97" t="e">
        <f ca="1">INDIRECT(CONCATENATE("[Draw_nejD_consolation.xls]Draw!","D30"))</f>
        <v>#REF!</v>
      </c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</row>
    <row r="36" spans="1:15" ht="11.25">
      <c r="A36" s="91">
        <v>30</v>
      </c>
      <c r="B36" s="97" t="e">
        <f ca="1">INDIRECT(CONCATENATE("[Draw_nejD_consolation.xls]Draw!","D31"))</f>
        <v>#REF!</v>
      </c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</row>
    <row r="37" spans="1:15" ht="11.25">
      <c r="A37" s="91">
        <v>31</v>
      </c>
      <c r="B37" s="97" t="e">
        <f ca="1">INDIRECT(CONCATENATE("[Draw_nejD_consolation.xls]Draw!","D32"))</f>
        <v>#REF!</v>
      </c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</row>
    <row r="38" spans="1:15" ht="11.25">
      <c r="A38" s="91">
        <v>32</v>
      </c>
      <c r="B38" s="97" t="e">
        <f ca="1">INDIRECT(CONCATENATE("[Draw_nejD_consolation.xls]Draw!","D33"))</f>
        <v>#REF!</v>
      </c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</row>
    <row r="39" spans="1:2" ht="11.25">
      <c r="A39" s="91">
        <v>33</v>
      </c>
      <c r="B39" s="97" t="e">
        <f ca="1">INDIRECT(CONCATENATE("[Draw_nejD_consolation.xls]Draw!","D34"))</f>
        <v>#REF!</v>
      </c>
    </row>
    <row r="40" spans="1:2" ht="11.25">
      <c r="A40" s="91">
        <v>34</v>
      </c>
      <c r="B40" s="97" t="e">
        <f ca="1">INDIRECT(CONCATENATE("[Draw_nejD_consolation.xls]Draw!","D35"))</f>
        <v>#REF!</v>
      </c>
    </row>
    <row r="41" spans="1:2" ht="11.25">
      <c r="A41" s="91">
        <v>35</v>
      </c>
      <c r="B41" s="97" t="e">
        <f ca="1">INDIRECT(CONCATENATE("[Draw_nejD_consolation.xls]Draw!","D36"))</f>
        <v>#REF!</v>
      </c>
    </row>
    <row r="42" spans="1:2" ht="11.25">
      <c r="A42" s="91">
        <v>36</v>
      </c>
      <c r="B42" s="97" t="e">
        <f ca="1">INDIRECT(CONCATENATE("[Draw_nejD_consolation.xls]Draw!","D37"))</f>
        <v>#REF!</v>
      </c>
    </row>
    <row r="43" spans="1:2" ht="11.25">
      <c r="A43" s="91">
        <v>37</v>
      </c>
      <c r="B43" s="97" t="e">
        <f ca="1">INDIRECT(CONCATENATE("[Draw_nejD_consolation.xls]Draw!","D38"))</f>
        <v>#REF!</v>
      </c>
    </row>
    <row r="44" spans="1:2" ht="11.25">
      <c r="A44" s="91">
        <v>38</v>
      </c>
      <c r="B44" s="97" t="e">
        <f ca="1">INDIRECT(CONCATENATE("[Draw_nejD_consolation.xls]Draw!","D39"))</f>
        <v>#REF!</v>
      </c>
    </row>
    <row r="45" spans="1:2" ht="11.25">
      <c r="A45" s="91">
        <v>39</v>
      </c>
      <c r="B45" s="97" t="e">
        <f ca="1">INDIRECT(CONCATENATE("[Draw_nejD_consolation.xls]Draw!","D40"))</f>
        <v>#REF!</v>
      </c>
    </row>
    <row r="46" spans="1:2" ht="11.25">
      <c r="A46" s="91">
        <v>40</v>
      </c>
      <c r="B46" s="97" t="e">
        <f ca="1">INDIRECT(CONCATENATE("[Draw_nejD_consolation.xls]Draw!","D41"))</f>
        <v>#REF!</v>
      </c>
    </row>
    <row r="47" spans="1:2" ht="11.25">
      <c r="A47" s="91">
        <v>41</v>
      </c>
      <c r="B47" s="97" t="e">
        <f ca="1">INDIRECT(CONCATENATE("[Draw_nejD_consolation.xls]Draw!","D42"))</f>
        <v>#REF!</v>
      </c>
    </row>
    <row r="48" spans="1:2" ht="11.25">
      <c r="A48" s="91">
        <v>42</v>
      </c>
      <c r="B48" s="97" t="e">
        <f ca="1">INDIRECT(CONCATENATE("[Draw_nejD_consolation.xls]Draw!","D43"))</f>
        <v>#REF!</v>
      </c>
    </row>
    <row r="49" spans="1:2" ht="11.25">
      <c r="A49" s="91">
        <v>43</v>
      </c>
      <c r="B49" s="97" t="e">
        <f ca="1">INDIRECT(CONCATENATE("[Draw_nejD_consolation.xls]Draw!","D44"))</f>
        <v>#REF!</v>
      </c>
    </row>
    <row r="50" spans="1:2" ht="11.25">
      <c r="A50" s="91">
        <v>44</v>
      </c>
      <c r="B50" s="97" t="e">
        <f ca="1">INDIRECT(CONCATENATE("[Draw_nejD_consolation.xls]Draw!","D45"))</f>
        <v>#REF!</v>
      </c>
    </row>
    <row r="51" spans="1:2" ht="11.25">
      <c r="A51" s="91">
        <v>45</v>
      </c>
      <c r="B51" s="97" t="e">
        <f ca="1">INDIRECT(CONCATENATE("[Draw_nejD_consolation.xls]Draw!","D46"))</f>
        <v>#REF!</v>
      </c>
    </row>
    <row r="52" spans="1:2" ht="11.25">
      <c r="A52" s="91">
        <v>46</v>
      </c>
      <c r="B52" s="97" t="e">
        <f ca="1">INDIRECT(CONCATENATE("[Draw_nejD_consolation.xls]Draw!","D47"))</f>
        <v>#REF!</v>
      </c>
    </row>
    <row r="53" spans="1:2" ht="11.25">
      <c r="A53" s="91">
        <v>47</v>
      </c>
      <c r="B53" s="97" t="e">
        <f ca="1">INDIRECT(CONCATENATE("[Draw_nejD_consolation.xls]Draw!","D48"))</f>
        <v>#REF!</v>
      </c>
    </row>
    <row r="54" spans="1:2" ht="11.25">
      <c r="A54" s="91">
        <v>48</v>
      </c>
      <c r="B54" s="97" t="e">
        <f ca="1">INDIRECT(CONCATENATE("[Draw_nejD_consolation.xls]Draw!","D49"))</f>
        <v>#REF!</v>
      </c>
    </row>
    <row r="55" spans="1:2" ht="11.25">
      <c r="A55" s="91">
        <v>49</v>
      </c>
      <c r="B55" s="97" t="e">
        <f ca="1">INDIRECT(CONCATENATE("[Draw_nejD_consolation.xls]Draw!","D50"))</f>
        <v>#REF!</v>
      </c>
    </row>
    <row r="56" spans="1:2" ht="11.25">
      <c r="A56" s="91">
        <v>50</v>
      </c>
      <c r="B56" s="97" t="e">
        <f ca="1">INDIRECT(CONCATENATE("[Draw_nejD_consolation.xls]Draw!","D51"))</f>
        <v>#REF!</v>
      </c>
    </row>
    <row r="57" spans="1:2" ht="11.25">
      <c r="A57" s="91">
        <v>51</v>
      </c>
      <c r="B57" s="97" t="e">
        <f ca="1">INDIRECT(CONCATENATE("[Draw_nejD_consolation.xls]Draw!","D52"))</f>
        <v>#REF!</v>
      </c>
    </row>
    <row r="58" spans="1:2" ht="11.25">
      <c r="A58" s="91">
        <v>52</v>
      </c>
      <c r="B58" s="97" t="e">
        <f ca="1">INDIRECT(CONCATENATE("[Draw_nejD_consolation.xls]Draw!","D53"))</f>
        <v>#REF!</v>
      </c>
    </row>
    <row r="59" spans="1:2" ht="11.25">
      <c r="A59" s="91">
        <v>53</v>
      </c>
      <c r="B59" s="97" t="e">
        <f ca="1">INDIRECT(CONCATENATE("[Draw_nejD_consolation.xls]Draw!","D54"))</f>
        <v>#REF!</v>
      </c>
    </row>
    <row r="60" spans="1:2" ht="11.25">
      <c r="A60" s="91">
        <v>54</v>
      </c>
      <c r="B60" s="97" t="e">
        <f ca="1">INDIRECT(CONCATENATE("[Draw_nejD_consolation.xls]Draw!","D55"))</f>
        <v>#REF!</v>
      </c>
    </row>
    <row r="61" spans="1:2" ht="11.25">
      <c r="A61" s="91">
        <v>55</v>
      </c>
      <c r="B61" s="97" t="e">
        <f ca="1">INDIRECT(CONCATENATE("[Draw_nejD_consolation.xls]Draw!","D56"))</f>
        <v>#REF!</v>
      </c>
    </row>
    <row r="62" spans="1:2" ht="11.25">
      <c r="A62" s="91">
        <v>56</v>
      </c>
      <c r="B62" s="97" t="e">
        <f ca="1">INDIRECT(CONCATENATE("[Draw_nejD_consolation.xls]Draw!","D57"))</f>
        <v>#REF!</v>
      </c>
    </row>
    <row r="63" spans="1:2" ht="11.25">
      <c r="A63" s="91">
        <v>57</v>
      </c>
      <c r="B63" s="97" t="e">
        <f ca="1">INDIRECT(CONCATENATE("[Draw_nejD_consolation.xls]Draw!","D58"))</f>
        <v>#REF!</v>
      </c>
    </row>
    <row r="64" spans="1:2" ht="11.25">
      <c r="A64" s="91">
        <v>58</v>
      </c>
      <c r="B64" s="97" t="e">
        <f ca="1">INDIRECT(CONCATENATE("[Draw_nejD_consolation.xls]Draw!","D59"))</f>
        <v>#REF!</v>
      </c>
    </row>
    <row r="65" spans="1:2" ht="11.25">
      <c r="A65" s="91">
        <v>59</v>
      </c>
      <c r="B65" s="97" t="e">
        <f ca="1">INDIRECT(CONCATENATE("[Draw_nejD_consolation.xls]Draw!","D60"))</f>
        <v>#REF!</v>
      </c>
    </row>
    <row r="66" spans="1:2" ht="11.25">
      <c r="A66" s="91">
        <v>60</v>
      </c>
      <c r="B66" s="97" t="e">
        <f ca="1">INDIRECT(CONCATENATE("[Draw_nejD_consolation.xls]Draw!","D61"))</f>
        <v>#REF!</v>
      </c>
    </row>
    <row r="67" spans="1:2" ht="11.25">
      <c r="A67" s="91">
        <v>61</v>
      </c>
      <c r="B67" s="97" t="e">
        <f ca="1">INDIRECT(CONCATENATE("[Draw_nejD_consolation.xls]Draw!","D62"))</f>
        <v>#REF!</v>
      </c>
    </row>
    <row r="68" spans="1:2" ht="11.25">
      <c r="A68" s="91">
        <v>62</v>
      </c>
      <c r="B68" s="97" t="e">
        <f ca="1">INDIRECT(CONCATENATE("[Draw_nejD_consolation.xls]Draw!","D63"))</f>
        <v>#REF!</v>
      </c>
    </row>
    <row r="69" spans="1:2" ht="11.25">
      <c r="A69" s="91">
        <v>63</v>
      </c>
      <c r="B69" s="97" t="e">
        <f ca="1">INDIRECT(CONCATENATE("[Draw_nejD_consolation.xls]Draw!","D64"))</f>
        <v>#REF!</v>
      </c>
    </row>
    <row r="70" spans="1:2" ht="11.25">
      <c r="A70" s="91">
        <v>64</v>
      </c>
      <c r="B70" s="97" t="e">
        <f ca="1">INDIRECT(CONCATENATE("[Draw_nejD_consolation.xls]Draw!","D65"))</f>
        <v>#REF!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87401575" right="0.787401575" top="0.984251969" bottom="0.984251969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50"/>
  <dimension ref="A1:Q422"/>
  <sheetViews>
    <sheetView zoomScalePageLayoutView="0" workbookViewId="0" topLeftCell="A1">
      <selection activeCell="H4" sqref="H4:L67"/>
    </sheetView>
  </sheetViews>
  <sheetFormatPr defaultColWidth="9.00390625" defaultRowHeight="12.75"/>
  <cols>
    <col min="1" max="1" width="5.375" style="134" customWidth="1"/>
    <col min="2" max="2" width="4.00390625" style="135" customWidth="1"/>
    <col min="3" max="3" width="16.75390625" style="127" customWidth="1"/>
    <col min="4" max="4" width="21.875" style="127" customWidth="1"/>
    <col min="5" max="5" width="4.375" style="136" customWidth="1"/>
    <col min="6" max="6" width="3.625" style="127" customWidth="1"/>
    <col min="7" max="7" width="9.125" style="127" customWidth="1"/>
    <col min="8" max="8" width="5.625" style="127" customWidth="1"/>
    <col min="9" max="10" width="9.125" style="127" customWidth="1"/>
    <col min="11" max="11" width="11.75390625" style="127" customWidth="1"/>
    <col min="12" max="12" width="7.125" style="127" customWidth="1"/>
    <col min="13" max="13" width="5.125" style="127" customWidth="1"/>
    <col min="14" max="16384" width="9.125" style="127" customWidth="1"/>
  </cols>
  <sheetData>
    <row r="1" spans="1:15" ht="20.25">
      <c r="A1" s="270" t="s">
        <v>51</v>
      </c>
      <c r="B1" s="270"/>
      <c r="C1" s="270"/>
      <c r="D1" s="270"/>
      <c r="E1" s="270"/>
      <c r="F1" s="126"/>
      <c r="M1" s="128"/>
      <c r="O1" s="129"/>
    </row>
    <row r="2" spans="1:13" s="133" customFormat="1" ht="16.5" customHeight="1" thickBot="1">
      <c r="A2" s="130"/>
      <c r="B2" s="131" t="s">
        <v>52</v>
      </c>
      <c r="C2" s="132" t="s">
        <v>50</v>
      </c>
      <c r="D2" s="132" t="s">
        <v>53</v>
      </c>
      <c r="E2" s="132" t="s">
        <v>54</v>
      </c>
      <c r="M2" s="127"/>
    </row>
    <row r="3" spans="8:16" ht="12" customHeight="1" thickTop="1">
      <c r="H3" s="182">
        <f>IF(F3="","",E3)</f>
      </c>
      <c r="I3" s="149">
        <f>IF(F3="","",B3)</f>
      </c>
      <c r="J3" s="181">
        <f>IF(A3="","",A3)</f>
      </c>
      <c r="K3" s="148">
        <f>IF(F3="","",C3)</f>
      </c>
      <c r="L3" s="148">
        <f>IF(F3="","",F3)</f>
      </c>
      <c r="M3" s="137"/>
      <c r="N3" s="138"/>
      <c r="O3" s="139"/>
      <c r="P3" s="139"/>
    </row>
    <row r="4" spans="1:17" ht="12.75">
      <c r="A4" s="134" t="s">
        <v>22</v>
      </c>
      <c r="B4" s="140" t="e">
        <f>IF(#REF!="","",#REF!)</f>
        <v>#REF!</v>
      </c>
      <c r="C4" s="141" t="e">
        <f>IF(#REF!="","",#REF!)</f>
        <v>#REF!</v>
      </c>
      <c r="D4" s="141" t="e">
        <f>IF(#REF!="","",#REF!)</f>
        <v>#REF!</v>
      </c>
      <c r="E4" s="142" t="e">
        <f>IF(#REF!="","",#REF!)</f>
        <v>#REF!</v>
      </c>
      <c r="F4" s="142" t="e">
        <f>IF(#REF!="","",#REF!)</f>
        <v>#REF!</v>
      </c>
      <c r="H4" s="182">
        <v>4</v>
      </c>
      <c r="I4" s="149">
        <v>4</v>
      </c>
      <c r="J4" s="181" t="s">
        <v>25</v>
      </c>
      <c r="K4" s="148" t="s">
        <v>209</v>
      </c>
      <c r="L4" s="148">
        <v>1</v>
      </c>
      <c r="M4" s="139"/>
      <c r="N4" s="138"/>
      <c r="O4" s="129"/>
      <c r="P4" s="139"/>
      <c r="Q4" s="127" t="s">
        <v>318</v>
      </c>
    </row>
    <row r="5" spans="1:17" ht="12.75">
      <c r="A5" s="134" t="s">
        <v>23</v>
      </c>
      <c r="B5" s="140" t="e">
        <f>IF(#REF!="","",#REF!)</f>
        <v>#REF!</v>
      </c>
      <c r="C5" s="141" t="e">
        <f>IF(#REF!="","",#REF!)</f>
        <v>#REF!</v>
      </c>
      <c r="D5" s="141" t="e">
        <f>IF(#REF!="","",#REF!)</f>
        <v>#REF!</v>
      </c>
      <c r="E5" s="142" t="e">
        <f>IF(#REF!="","",#REF!)</f>
        <v>#REF!</v>
      </c>
      <c r="F5" s="142" t="e">
        <f>IF(#REF!="","",#REF!)</f>
        <v>#REF!</v>
      </c>
      <c r="H5" s="182">
        <v>14</v>
      </c>
      <c r="I5" s="149">
        <v>14</v>
      </c>
      <c r="J5" s="181" t="s">
        <v>272</v>
      </c>
      <c r="K5" s="148" t="s">
        <v>219</v>
      </c>
      <c r="L5" s="148">
        <v>1</v>
      </c>
      <c r="M5" s="139"/>
      <c r="N5" s="138"/>
      <c r="P5" s="139"/>
      <c r="Q5" s="127" t="s">
        <v>319</v>
      </c>
    </row>
    <row r="6" spans="1:17" ht="12.75">
      <c r="A6" s="134" t="s">
        <v>24</v>
      </c>
      <c r="B6" s="140" t="e">
        <f>IF(#REF!="","",#REF!)</f>
        <v>#REF!</v>
      </c>
      <c r="C6" s="141" t="e">
        <f>IF(#REF!="","",#REF!)</f>
        <v>#REF!</v>
      </c>
      <c r="D6" s="141" t="e">
        <f>IF(#REF!="","",#REF!)</f>
        <v>#REF!</v>
      </c>
      <c r="E6" s="142" t="e">
        <f>IF(#REF!="","",#REF!)</f>
        <v>#REF!</v>
      </c>
      <c r="F6" s="142" t="e">
        <f>IF(#REF!="","",#REF!)</f>
        <v>#REF!</v>
      </c>
      <c r="H6" s="182">
        <v>19</v>
      </c>
      <c r="I6" s="149">
        <v>19</v>
      </c>
      <c r="J6" s="181" t="s">
        <v>22</v>
      </c>
      <c r="K6" s="148" t="s">
        <v>224</v>
      </c>
      <c r="L6" s="148">
        <v>1</v>
      </c>
      <c r="M6" s="139"/>
      <c r="N6" s="138"/>
      <c r="O6" s="139"/>
      <c r="P6" s="139"/>
      <c r="Q6" s="127" t="s">
        <v>320</v>
      </c>
    </row>
    <row r="7" spans="1:17" ht="12.75">
      <c r="A7" s="134" t="s">
        <v>25</v>
      </c>
      <c r="B7" s="140" t="e">
        <f>IF(#REF!="","",#REF!)</f>
        <v>#REF!</v>
      </c>
      <c r="C7" s="141" t="e">
        <f>IF(#REF!="","",#REF!)</f>
        <v>#REF!</v>
      </c>
      <c r="D7" s="141" t="e">
        <f>IF(#REF!="","",#REF!)</f>
        <v>#REF!</v>
      </c>
      <c r="E7" s="142" t="e">
        <f>IF(#REF!="","",#REF!)</f>
        <v>#REF!</v>
      </c>
      <c r="F7" s="142" t="e">
        <f>IF(#REF!="","",#REF!)</f>
        <v>#REF!</v>
      </c>
      <c r="H7" s="182">
        <v>20</v>
      </c>
      <c r="I7" s="149">
        <v>20</v>
      </c>
      <c r="J7" s="181" t="s">
        <v>24</v>
      </c>
      <c r="K7" s="148" t="s">
        <v>225</v>
      </c>
      <c r="L7" s="148">
        <v>1</v>
      </c>
      <c r="M7" s="139"/>
      <c r="N7" s="138"/>
      <c r="O7" s="139"/>
      <c r="P7" s="139"/>
      <c r="Q7" s="143" t="s">
        <v>321</v>
      </c>
    </row>
    <row r="8" spans="1:16" ht="12.75">
      <c r="A8" s="134" t="s">
        <v>269</v>
      </c>
      <c r="B8" s="140" t="e">
        <f>IF(#REF!="","",#REF!)</f>
        <v>#REF!</v>
      </c>
      <c r="C8" s="141" t="e">
        <f>IF(#REF!="","",#REF!)</f>
        <v>#REF!</v>
      </c>
      <c r="D8" s="141" t="e">
        <f>IF(#REF!="","",#REF!)</f>
        <v>#REF!</v>
      </c>
      <c r="E8" s="142" t="e">
        <f>IF(#REF!="","",#REF!)</f>
        <v>#REF!</v>
      </c>
      <c r="F8" s="142" t="e">
        <f>IF(#REF!="","",#REF!)</f>
        <v>#REF!</v>
      </c>
      <c r="H8" s="182">
        <v>25</v>
      </c>
      <c r="I8" s="149">
        <v>25</v>
      </c>
      <c r="J8" s="181" t="s">
        <v>23</v>
      </c>
      <c r="K8" s="148" t="s">
        <v>230</v>
      </c>
      <c r="L8" s="148">
        <v>1</v>
      </c>
      <c r="M8" s="139"/>
      <c r="N8" s="138"/>
      <c r="O8" s="139"/>
      <c r="P8" s="139"/>
    </row>
    <row r="9" spans="1:16" ht="12.75">
      <c r="A9" s="134" t="s">
        <v>270</v>
      </c>
      <c r="B9" s="140" t="e">
        <f>IF(#REF!="","",#REF!)</f>
        <v>#REF!</v>
      </c>
      <c r="C9" s="141" t="e">
        <f>IF(#REF!="","",#REF!)</f>
        <v>#REF!</v>
      </c>
      <c r="D9" s="141" t="e">
        <f>IF(#REF!="","",#REF!)</f>
        <v>#REF!</v>
      </c>
      <c r="E9" s="142" t="e">
        <f>IF(#REF!="","",#REF!)</f>
        <v>#REF!</v>
      </c>
      <c r="F9" s="142" t="e">
        <f>IF(#REF!="","",#REF!)</f>
        <v>#REF!</v>
      </c>
      <c r="H9" s="182">
        <v>29</v>
      </c>
      <c r="I9" s="149">
        <v>29</v>
      </c>
      <c r="J9" s="181" t="s">
        <v>270</v>
      </c>
      <c r="K9" s="148" t="s">
        <v>234</v>
      </c>
      <c r="L9" s="148">
        <v>1</v>
      </c>
      <c r="M9" s="139"/>
      <c r="N9" s="138"/>
      <c r="O9" s="139"/>
      <c r="P9" s="139"/>
    </row>
    <row r="10" spans="1:16" ht="12.75">
      <c r="A10" s="134" t="s">
        <v>271</v>
      </c>
      <c r="B10" s="140" t="e">
        <f>IF(#REF!="","",#REF!)</f>
        <v>#REF!</v>
      </c>
      <c r="C10" s="141" t="e">
        <f>IF(#REF!="","",#REF!)</f>
        <v>#REF!</v>
      </c>
      <c r="D10" s="141" t="e">
        <f>IF(#REF!="","",#REF!)</f>
        <v>#REF!</v>
      </c>
      <c r="E10" s="142" t="e">
        <f>IF(#REF!="","",#REF!)</f>
        <v>#REF!</v>
      </c>
      <c r="F10" s="142" t="e">
        <f>IF(#REF!="","",#REF!)</f>
        <v>#REF!</v>
      </c>
      <c r="H10" s="182">
        <v>30</v>
      </c>
      <c r="I10" s="149">
        <v>30</v>
      </c>
      <c r="J10" s="181" t="s">
        <v>269</v>
      </c>
      <c r="K10" s="148" t="s">
        <v>235</v>
      </c>
      <c r="L10" s="148">
        <v>1</v>
      </c>
      <c r="M10" s="139"/>
      <c r="N10" s="138"/>
      <c r="O10" s="139"/>
      <c r="P10" s="139"/>
    </row>
    <row r="11" spans="1:16" ht="12.75">
      <c r="A11" s="134" t="s">
        <v>272</v>
      </c>
      <c r="B11" s="140" t="e">
        <f>IF(#REF!="","",#REF!)</f>
        <v>#REF!</v>
      </c>
      <c r="C11" s="141" t="e">
        <f>IF(#REF!="","",#REF!)</f>
        <v>#REF!</v>
      </c>
      <c r="D11" s="141" t="e">
        <f>IF(#REF!="","",#REF!)</f>
        <v>#REF!</v>
      </c>
      <c r="E11" s="142" t="e">
        <f>IF(#REF!="","",#REF!)</f>
        <v>#REF!</v>
      </c>
      <c r="F11" s="142" t="e">
        <f>IF(#REF!="","",#REF!)</f>
        <v>#REF!</v>
      </c>
      <c r="H11" s="182">
        <v>35</v>
      </c>
      <c r="I11" s="149">
        <v>32</v>
      </c>
      <c r="J11" s="181" t="s">
        <v>271</v>
      </c>
      <c r="K11" s="148" t="s">
        <v>237</v>
      </c>
      <c r="L11" s="148">
        <v>1</v>
      </c>
      <c r="M11" s="139"/>
      <c r="N11" s="138"/>
      <c r="O11" s="139"/>
      <c r="P11" s="139"/>
    </row>
    <row r="12" spans="1:16" ht="12.75">
      <c r="A12" s="134" t="s">
        <v>294</v>
      </c>
      <c r="B12" s="140" t="e">
        <f>IF(#REF!="","",#REF!)</f>
        <v>#REF!</v>
      </c>
      <c r="C12" s="141" t="e">
        <f>IF(#REF!="","",#REF!)</f>
        <v>#REF!</v>
      </c>
      <c r="D12" s="141" t="e">
        <f>IF(#REF!="","",#REF!)</f>
        <v>#REF!</v>
      </c>
      <c r="E12" s="142" t="e">
        <f>IF(#REF!="","",#REF!)</f>
        <v>#REF!</v>
      </c>
      <c r="F12" s="142" t="e">
        <f>IF(#REF!="","",#REF!)</f>
        <v>#REF!</v>
      </c>
      <c r="H12" s="182">
        <v>28</v>
      </c>
      <c r="I12" s="149">
        <v>28</v>
      </c>
      <c r="J12" s="181" t="s">
        <v>22</v>
      </c>
      <c r="K12" s="148" t="s">
        <v>233</v>
      </c>
      <c r="L12" s="148">
        <v>1</v>
      </c>
      <c r="M12" s="139"/>
      <c r="N12" s="138"/>
      <c r="O12" s="139"/>
      <c r="P12" s="139"/>
    </row>
    <row r="13" spans="1:16" ht="12.75">
      <c r="A13" s="134" t="s">
        <v>295</v>
      </c>
      <c r="B13" s="140" t="e">
        <f>IF(#REF!="","",#REF!)</f>
        <v>#REF!</v>
      </c>
      <c r="C13" s="141" t="e">
        <f>IF(#REF!="","",#REF!)</f>
        <v>#REF!</v>
      </c>
      <c r="D13" s="141" t="e">
        <f>IF(#REF!="","",#REF!)</f>
        <v>#REF!</v>
      </c>
      <c r="E13" s="142" t="e">
        <f>IF(#REF!="","",#REF!)</f>
        <v>#REF!</v>
      </c>
      <c r="F13" s="142" t="e">
        <f>IF(#REF!="","",#REF!)</f>
        <v>#REF!</v>
      </c>
      <c r="H13" s="182">
        <v>23</v>
      </c>
      <c r="I13" s="149">
        <v>23</v>
      </c>
      <c r="J13" s="181" t="s">
        <v>23</v>
      </c>
      <c r="K13" s="148" t="s">
        <v>228</v>
      </c>
      <c r="L13" s="148">
        <v>1</v>
      </c>
      <c r="M13" s="139"/>
      <c r="N13" s="138"/>
      <c r="O13" s="139"/>
      <c r="P13" s="139"/>
    </row>
    <row r="14" spans="1:16" ht="12.75">
      <c r="A14" s="134" t="s">
        <v>296</v>
      </c>
      <c r="B14" s="140" t="e">
        <f>IF(#REF!="","",#REF!)</f>
        <v>#REF!</v>
      </c>
      <c r="C14" s="141" t="e">
        <f>IF(#REF!="","",#REF!)</f>
        <v>#REF!</v>
      </c>
      <c r="D14" s="141" t="e">
        <f>IF(#REF!="","",#REF!)</f>
        <v>#REF!</v>
      </c>
      <c r="E14" s="142" t="e">
        <f>IF(#REF!="","",#REF!)</f>
        <v>#REF!</v>
      </c>
      <c r="F14" s="142" t="e">
        <f>IF(#REF!="","",#REF!)</f>
        <v>#REF!</v>
      </c>
      <c r="H14" s="182">
        <v>27</v>
      </c>
      <c r="I14" s="149">
        <v>27</v>
      </c>
      <c r="J14" s="181" t="s">
        <v>24</v>
      </c>
      <c r="K14" s="148" t="s">
        <v>232</v>
      </c>
      <c r="L14" s="148">
        <v>1</v>
      </c>
      <c r="M14" s="139"/>
      <c r="N14" s="138"/>
      <c r="O14" s="139"/>
      <c r="P14" s="139"/>
    </row>
    <row r="15" spans="1:16" ht="12.75">
      <c r="A15" s="134" t="s">
        <v>297</v>
      </c>
      <c r="B15" s="140" t="e">
        <f>IF(#REF!="","",#REF!)</f>
        <v>#REF!</v>
      </c>
      <c r="C15" s="141" t="e">
        <f>IF(#REF!="","",#REF!)</f>
        <v>#REF!</v>
      </c>
      <c r="D15" s="141" t="e">
        <f>IF(#REF!="","",#REF!)</f>
        <v>#REF!</v>
      </c>
      <c r="E15" s="142" t="e">
        <f>IF(#REF!="","",#REF!)</f>
        <v>#REF!</v>
      </c>
      <c r="F15" s="142" t="e">
        <f>IF(#REF!="","",#REF!)</f>
        <v>#REF!</v>
      </c>
      <c r="H15" s="182">
        <v>26</v>
      </c>
      <c r="I15" s="149">
        <v>26</v>
      </c>
      <c r="J15" s="181" t="s">
        <v>25</v>
      </c>
      <c r="K15" s="148" t="s">
        <v>231</v>
      </c>
      <c r="L15" s="148">
        <v>1</v>
      </c>
      <c r="M15" s="139"/>
      <c r="N15" s="138"/>
      <c r="O15" s="139"/>
      <c r="P15" s="139"/>
    </row>
    <row r="16" spans="1:16" ht="12.75">
      <c r="A16" s="134" t="s">
        <v>298</v>
      </c>
      <c r="B16" s="140" t="e">
        <f>IF(#REF!="","",#REF!)</f>
        <v>#REF!</v>
      </c>
      <c r="C16" s="141" t="e">
        <f>IF(#REF!="","",#REF!)</f>
        <v>#REF!</v>
      </c>
      <c r="D16" s="141" t="e">
        <f>IF(#REF!="","",#REF!)</f>
        <v>#REF!</v>
      </c>
      <c r="E16" s="142" t="e">
        <f>IF(#REF!="","",#REF!)</f>
        <v>#REF!</v>
      </c>
      <c r="F16" s="142" t="e">
        <f>IF(#REF!="","",#REF!)</f>
        <v>#REF!</v>
      </c>
      <c r="H16" s="182">
        <v>22</v>
      </c>
      <c r="I16" s="149">
        <v>22</v>
      </c>
      <c r="J16" s="181" t="s">
        <v>269</v>
      </c>
      <c r="K16" s="148" t="s">
        <v>227</v>
      </c>
      <c r="L16" s="148">
        <v>1</v>
      </c>
      <c r="M16" s="139"/>
      <c r="N16" s="138"/>
      <c r="O16" s="139"/>
      <c r="P16" s="139"/>
    </row>
    <row r="17" spans="1:16" ht="12.75">
      <c r="A17" s="134" t="s">
        <v>299</v>
      </c>
      <c r="B17" s="140" t="e">
        <f>IF(#REF!="","",#REF!)</f>
        <v>#REF!</v>
      </c>
      <c r="C17" s="141" t="e">
        <f>IF(#REF!="","",#REF!)</f>
        <v>#REF!</v>
      </c>
      <c r="D17" s="141" t="e">
        <f>IF(#REF!="","",#REF!)</f>
        <v>#REF!</v>
      </c>
      <c r="E17" s="142" t="e">
        <f>IF(#REF!="","",#REF!)</f>
        <v>#REF!</v>
      </c>
      <c r="F17" s="142" t="e">
        <f>IF(#REF!="","",#REF!)</f>
        <v>#REF!</v>
      </c>
      <c r="H17" s="182">
        <v>18</v>
      </c>
      <c r="I17" s="149">
        <v>18</v>
      </c>
      <c r="J17" s="181" t="s">
        <v>270</v>
      </c>
      <c r="K17" s="148" t="s">
        <v>223</v>
      </c>
      <c r="L17" s="148">
        <v>1</v>
      </c>
      <c r="M17" s="139"/>
      <c r="N17" s="138"/>
      <c r="O17" s="139"/>
      <c r="P17" s="139"/>
    </row>
    <row r="18" spans="1:16" ht="12.75">
      <c r="A18" s="134" t="s">
        <v>300</v>
      </c>
      <c r="B18" s="140" t="e">
        <f>IF(#REF!="","",#REF!)</f>
        <v>#REF!</v>
      </c>
      <c r="C18" s="141" t="e">
        <f>IF(#REF!="","",#REF!)</f>
        <v>#REF!</v>
      </c>
      <c r="D18" s="141" t="e">
        <f>IF(#REF!="","",#REF!)</f>
        <v>#REF!</v>
      </c>
      <c r="E18" s="142" t="e">
        <f>IF(#REF!="","",#REF!)</f>
        <v>#REF!</v>
      </c>
      <c r="F18" s="142" t="e">
        <f>IF(#REF!="","",#REF!)</f>
        <v>#REF!</v>
      </c>
      <c r="H18" s="182">
        <v>16</v>
      </c>
      <c r="I18" s="149">
        <v>17</v>
      </c>
      <c r="J18" s="181" t="s">
        <v>271</v>
      </c>
      <c r="K18" s="148" t="s">
        <v>222</v>
      </c>
      <c r="L18" s="148">
        <v>1</v>
      </c>
      <c r="M18" s="139"/>
      <c r="N18" s="138"/>
      <c r="O18" s="139"/>
      <c r="P18" s="139"/>
    </row>
    <row r="19" spans="1:16" ht="12.75">
      <c r="A19" s="134" t="s">
        <v>301</v>
      </c>
      <c r="B19" s="140" t="e">
        <f>IF(#REF!="","",#REF!)</f>
        <v>#REF!</v>
      </c>
      <c r="C19" s="141" t="e">
        <f>IF(#REF!="","",#REF!)</f>
        <v>#REF!</v>
      </c>
      <c r="D19" s="141" t="e">
        <f>IF(#REF!="","",#REF!)</f>
        <v>#REF!</v>
      </c>
      <c r="E19" s="142" t="e">
        <f>IF(#REF!="","",#REF!)</f>
        <v>#REF!</v>
      </c>
      <c r="F19" s="142" t="e">
        <f>IF(#REF!="","",#REF!)</f>
        <v>#REF!</v>
      </c>
      <c r="H19" s="182">
        <v>21</v>
      </c>
      <c r="I19" s="149">
        <v>21</v>
      </c>
      <c r="J19" s="181" t="s">
        <v>272</v>
      </c>
      <c r="K19" s="148" t="s">
        <v>226</v>
      </c>
      <c r="L19" s="148">
        <v>1</v>
      </c>
      <c r="M19" s="139"/>
      <c r="N19" s="138"/>
      <c r="O19" s="139"/>
      <c r="P19" s="139"/>
    </row>
    <row r="20" spans="1:16" ht="12.75">
      <c r="A20" s="134" t="s">
        <v>303</v>
      </c>
      <c r="B20" s="140" t="e">
        <f>IF(#REF!="","",#REF!)</f>
        <v>#REF!</v>
      </c>
      <c r="C20" s="141" t="e">
        <f>IF(#REF!="","",#REF!)</f>
        <v>#REF!</v>
      </c>
      <c r="D20" s="141" t="e">
        <f>IF(#REF!="","",#REF!)</f>
        <v>#REF!</v>
      </c>
      <c r="E20" s="142" t="e">
        <f>IF(#REF!="","",#REF!)</f>
        <v>#REF!</v>
      </c>
      <c r="F20" s="142" t="e">
        <f>IF(#REF!="","",#REF!)</f>
        <v>#REF!</v>
      </c>
      <c r="H20" s="182" t="s">
        <v>28</v>
      </c>
      <c r="I20" s="149" t="s">
        <v>28</v>
      </c>
      <c r="J20" s="181" t="s">
        <v>294</v>
      </c>
      <c r="K20" s="148" t="s">
        <v>28</v>
      </c>
      <c r="L20" s="148" t="s">
        <v>28</v>
      </c>
      <c r="M20" s="139"/>
      <c r="N20" s="138"/>
      <c r="O20" s="139"/>
      <c r="P20" s="139"/>
    </row>
    <row r="21" spans="1:16" ht="12.75">
      <c r="A21" s="134" t="s">
        <v>302</v>
      </c>
      <c r="B21" s="140" t="e">
        <f>IF(#REF!="","",#REF!)</f>
        <v>#REF!</v>
      </c>
      <c r="C21" s="141" t="e">
        <f>IF(#REF!="","",#REF!)</f>
        <v>#REF!</v>
      </c>
      <c r="D21" s="141" t="e">
        <f>IF(#REF!="","",#REF!)</f>
        <v>#REF!</v>
      </c>
      <c r="E21" s="142" t="e">
        <f>IF(#REF!="","",#REF!)</f>
        <v>#REF!</v>
      </c>
      <c r="F21" s="142" t="e">
        <f>IF(#REF!="","",#REF!)</f>
        <v>#REF!</v>
      </c>
      <c r="H21" s="182" t="s">
        <v>28</v>
      </c>
      <c r="I21" s="149" t="s">
        <v>28</v>
      </c>
      <c r="J21" s="181" t="s">
        <v>295</v>
      </c>
      <c r="K21" s="148" t="s">
        <v>28</v>
      </c>
      <c r="L21" s="148" t="s">
        <v>28</v>
      </c>
      <c r="M21" s="139"/>
      <c r="N21" s="138"/>
      <c r="O21" s="139"/>
      <c r="P21" s="139"/>
    </row>
    <row r="22" spans="1:16" ht="12.75">
      <c r="A22" s="134" t="s">
        <v>304</v>
      </c>
      <c r="B22" s="140" t="e">
        <f>IF(#REF!="","",#REF!)</f>
        <v>#REF!</v>
      </c>
      <c r="C22" s="141" t="e">
        <f>IF(#REF!="","",#REF!)</f>
        <v>#REF!</v>
      </c>
      <c r="D22" s="141" t="e">
        <f>IF(#REF!="","",#REF!)</f>
        <v>#REF!</v>
      </c>
      <c r="E22" s="142" t="e">
        <f>IF(#REF!="","",#REF!)</f>
        <v>#REF!</v>
      </c>
      <c r="F22" s="142" t="e">
        <f>IF(#REF!="","",#REF!)</f>
        <v>#REF!</v>
      </c>
      <c r="H22" s="182" t="s">
        <v>28</v>
      </c>
      <c r="I22" s="149" t="s">
        <v>28</v>
      </c>
      <c r="J22" s="181" t="s">
        <v>296</v>
      </c>
      <c r="K22" s="148" t="s">
        <v>28</v>
      </c>
      <c r="L22" s="148" t="s">
        <v>28</v>
      </c>
      <c r="M22" s="139"/>
      <c r="N22" s="138"/>
      <c r="O22" s="139"/>
      <c r="P22" s="139"/>
    </row>
    <row r="23" spans="1:16" ht="12.75">
      <c r="A23" s="134" t="s">
        <v>305</v>
      </c>
      <c r="B23" s="140" t="e">
        <f>IF(#REF!="","",#REF!)</f>
        <v>#REF!</v>
      </c>
      <c r="C23" s="141" t="e">
        <f>IF(#REF!="","",#REF!)</f>
        <v>#REF!</v>
      </c>
      <c r="D23" s="141" t="e">
        <f>IF(#REF!="","",#REF!)</f>
        <v>#REF!</v>
      </c>
      <c r="E23" s="142" t="e">
        <f>IF(#REF!="","",#REF!)</f>
        <v>#REF!</v>
      </c>
      <c r="F23" s="142" t="e">
        <f>IF(#REF!="","",#REF!)</f>
        <v>#REF!</v>
      </c>
      <c r="H23" s="182" t="s">
        <v>28</v>
      </c>
      <c r="I23" s="149" t="s">
        <v>28</v>
      </c>
      <c r="J23" s="181" t="s">
        <v>297</v>
      </c>
      <c r="K23" s="148" t="s">
        <v>28</v>
      </c>
      <c r="L23" s="148" t="s">
        <v>28</v>
      </c>
      <c r="M23" s="139"/>
      <c r="N23" s="138"/>
      <c r="O23" s="139"/>
      <c r="P23" s="139"/>
    </row>
    <row r="24" spans="1:16" ht="12.75">
      <c r="A24" s="134" t="s">
        <v>306</v>
      </c>
      <c r="B24" s="140" t="e">
        <f>IF(#REF!="","",#REF!)</f>
        <v>#REF!</v>
      </c>
      <c r="C24" s="141" t="e">
        <f>IF(#REF!="","",#REF!)</f>
        <v>#REF!</v>
      </c>
      <c r="D24" s="141" t="e">
        <f>IF(#REF!="","",#REF!)</f>
        <v>#REF!</v>
      </c>
      <c r="E24" s="142" t="e">
        <f>IF(#REF!="","",#REF!)</f>
        <v>#REF!</v>
      </c>
      <c r="F24" s="142" t="e">
        <f>IF(#REF!="","",#REF!)</f>
        <v>#REF!</v>
      </c>
      <c r="H24" s="182" t="s">
        <v>28</v>
      </c>
      <c r="I24" s="149" t="s">
        <v>28</v>
      </c>
      <c r="J24" s="181" t="s">
        <v>298</v>
      </c>
      <c r="K24" s="148" t="s">
        <v>28</v>
      </c>
      <c r="L24" s="148" t="s">
        <v>28</v>
      </c>
      <c r="M24" s="139"/>
      <c r="N24" s="138"/>
      <c r="O24" s="139"/>
      <c r="P24" s="139"/>
    </row>
    <row r="25" spans="1:16" ht="12.75">
      <c r="A25" s="134" t="s">
        <v>307</v>
      </c>
      <c r="B25" s="140" t="e">
        <f>IF(#REF!="","",#REF!)</f>
        <v>#REF!</v>
      </c>
      <c r="C25" s="141" t="e">
        <f>IF(#REF!="","",#REF!)</f>
        <v>#REF!</v>
      </c>
      <c r="D25" s="141" t="e">
        <f>IF(#REF!="","",#REF!)</f>
        <v>#REF!</v>
      </c>
      <c r="E25" s="142" t="e">
        <f>IF(#REF!="","",#REF!)</f>
        <v>#REF!</v>
      </c>
      <c r="F25" s="142" t="e">
        <f>IF(#REF!="","",#REF!)</f>
        <v>#REF!</v>
      </c>
      <c r="H25" s="182" t="s">
        <v>28</v>
      </c>
      <c r="I25" s="149" t="s">
        <v>28</v>
      </c>
      <c r="J25" s="181" t="s">
        <v>299</v>
      </c>
      <c r="K25" s="148" t="s">
        <v>28</v>
      </c>
      <c r="L25" s="148" t="s">
        <v>28</v>
      </c>
      <c r="M25" s="139"/>
      <c r="N25" s="138"/>
      <c r="O25" s="139"/>
      <c r="P25" s="139"/>
    </row>
    <row r="26" spans="1:16" ht="12.75">
      <c r="A26" s="134" t="s">
        <v>308</v>
      </c>
      <c r="B26" s="140" t="e">
        <f>IF(#REF!="","",#REF!)</f>
        <v>#REF!</v>
      </c>
      <c r="C26" s="141" t="e">
        <f>IF(#REF!="","",#REF!)</f>
        <v>#REF!</v>
      </c>
      <c r="D26" s="141" t="e">
        <f>IF(#REF!="","",#REF!)</f>
        <v>#REF!</v>
      </c>
      <c r="E26" s="142" t="e">
        <f>IF(#REF!="","",#REF!)</f>
        <v>#REF!</v>
      </c>
      <c r="F26" s="142" t="e">
        <f>IF(#REF!="","",#REF!)</f>
        <v>#REF!</v>
      </c>
      <c r="H26" s="182" t="s">
        <v>28</v>
      </c>
      <c r="I26" s="149" t="s">
        <v>28</v>
      </c>
      <c r="J26" s="181" t="s">
        <v>300</v>
      </c>
      <c r="K26" s="148" t="s">
        <v>28</v>
      </c>
      <c r="L26" s="148" t="s">
        <v>28</v>
      </c>
      <c r="M26" s="139"/>
      <c r="N26" s="138"/>
      <c r="O26" s="139"/>
      <c r="P26" s="139"/>
    </row>
    <row r="27" spans="1:16" ht="12.75">
      <c r="A27" s="134" t="s">
        <v>309</v>
      </c>
      <c r="B27" s="140" t="e">
        <f>IF(#REF!="","",#REF!)</f>
        <v>#REF!</v>
      </c>
      <c r="C27" s="141" t="e">
        <f>IF(#REF!="","",#REF!)</f>
        <v>#REF!</v>
      </c>
      <c r="D27" s="141" t="e">
        <f>IF(#REF!="","",#REF!)</f>
        <v>#REF!</v>
      </c>
      <c r="E27" s="142" t="e">
        <f>IF(#REF!="","",#REF!)</f>
        <v>#REF!</v>
      </c>
      <c r="F27" s="142" t="e">
        <f>IF(#REF!="","",#REF!)</f>
        <v>#REF!</v>
      </c>
      <c r="H27" s="182" t="s">
        <v>28</v>
      </c>
      <c r="I27" s="149" t="s">
        <v>28</v>
      </c>
      <c r="J27" s="181" t="s">
        <v>301</v>
      </c>
      <c r="K27" s="148" t="s">
        <v>28</v>
      </c>
      <c r="L27" s="148" t="s">
        <v>28</v>
      </c>
      <c r="M27" s="139"/>
      <c r="N27" s="138"/>
      <c r="O27" s="139"/>
      <c r="P27" s="139"/>
    </row>
    <row r="28" spans="1:16" ht="12.75">
      <c r="A28" s="134" t="s">
        <v>310</v>
      </c>
      <c r="B28" s="140" t="e">
        <f>IF(#REF!="","",#REF!)</f>
        <v>#REF!</v>
      </c>
      <c r="C28" s="141" t="e">
        <f>IF(#REF!="","",#REF!)</f>
        <v>#REF!</v>
      </c>
      <c r="D28" s="141" t="e">
        <f>IF(#REF!="","",#REF!)</f>
        <v>#REF!</v>
      </c>
      <c r="E28" s="142" t="e">
        <f>IF(#REF!="","",#REF!)</f>
        <v>#REF!</v>
      </c>
      <c r="F28" s="142" t="e">
        <f>IF(#REF!="","",#REF!)</f>
        <v>#REF!</v>
      </c>
      <c r="H28" s="182" t="s">
        <v>28</v>
      </c>
      <c r="I28" s="149" t="s">
        <v>28</v>
      </c>
      <c r="J28" s="181" t="s">
        <v>303</v>
      </c>
      <c r="K28" s="148" t="s">
        <v>28</v>
      </c>
      <c r="L28" s="148" t="s">
        <v>28</v>
      </c>
      <c r="M28" s="139"/>
      <c r="N28" s="138"/>
      <c r="O28" s="139"/>
      <c r="P28" s="139"/>
    </row>
    <row r="29" spans="1:16" ht="12.75">
      <c r="A29" s="134" t="s">
        <v>311</v>
      </c>
      <c r="B29" s="140" t="e">
        <f>IF(#REF!="","",#REF!)</f>
        <v>#REF!</v>
      </c>
      <c r="C29" s="141" t="e">
        <f>IF(#REF!="","",#REF!)</f>
        <v>#REF!</v>
      </c>
      <c r="D29" s="141" t="e">
        <f>IF(#REF!="","",#REF!)</f>
        <v>#REF!</v>
      </c>
      <c r="E29" s="142" t="e">
        <f>IF(#REF!="","",#REF!)</f>
        <v>#REF!</v>
      </c>
      <c r="F29" s="142" t="e">
        <f>IF(#REF!="","",#REF!)</f>
        <v>#REF!</v>
      </c>
      <c r="H29" s="182" t="s">
        <v>28</v>
      </c>
      <c r="I29" s="149" t="s">
        <v>28</v>
      </c>
      <c r="J29" s="181" t="s">
        <v>302</v>
      </c>
      <c r="K29" s="148" t="s">
        <v>28</v>
      </c>
      <c r="L29" s="148" t="s">
        <v>28</v>
      </c>
      <c r="M29" s="139"/>
      <c r="N29" s="138"/>
      <c r="O29" s="139"/>
      <c r="P29" s="139"/>
    </row>
    <row r="30" spans="1:16" ht="12.75">
      <c r="A30" s="134" t="s">
        <v>312</v>
      </c>
      <c r="B30" s="140" t="e">
        <f>IF(#REF!="","",#REF!)</f>
        <v>#REF!</v>
      </c>
      <c r="C30" s="141" t="e">
        <f>IF(#REF!="","",#REF!)</f>
        <v>#REF!</v>
      </c>
      <c r="D30" s="141" t="e">
        <f>IF(#REF!="","",#REF!)</f>
        <v>#REF!</v>
      </c>
      <c r="E30" s="142" t="e">
        <f>IF(#REF!="","",#REF!)</f>
        <v>#REF!</v>
      </c>
      <c r="F30" s="142" t="e">
        <f>IF(#REF!="","",#REF!)</f>
        <v>#REF!</v>
      </c>
      <c r="H30" s="182" t="s">
        <v>28</v>
      </c>
      <c r="I30" s="149" t="s">
        <v>28</v>
      </c>
      <c r="J30" s="181" t="s">
        <v>304</v>
      </c>
      <c r="K30" s="148" t="s">
        <v>28</v>
      </c>
      <c r="L30" s="148" t="s">
        <v>28</v>
      </c>
      <c r="M30" s="139"/>
      <c r="N30" s="138"/>
      <c r="O30" s="139"/>
      <c r="P30" s="139"/>
    </row>
    <row r="31" spans="1:16" ht="12.75">
      <c r="A31" s="134" t="s">
        <v>313</v>
      </c>
      <c r="B31" s="140" t="e">
        <f>IF(#REF!="","",#REF!)</f>
        <v>#REF!</v>
      </c>
      <c r="C31" s="141" t="e">
        <f>IF(#REF!="","",#REF!)</f>
        <v>#REF!</v>
      </c>
      <c r="D31" s="141" t="e">
        <f>IF(#REF!="","",#REF!)</f>
        <v>#REF!</v>
      </c>
      <c r="E31" s="142" t="e">
        <f>IF(#REF!="","",#REF!)</f>
        <v>#REF!</v>
      </c>
      <c r="F31" s="142" t="e">
        <f>IF(#REF!="","",#REF!)</f>
        <v>#REF!</v>
      </c>
      <c r="H31" s="182" t="s">
        <v>28</v>
      </c>
      <c r="I31" s="149" t="s">
        <v>28</v>
      </c>
      <c r="J31" s="181" t="s">
        <v>305</v>
      </c>
      <c r="K31" s="148" t="s">
        <v>28</v>
      </c>
      <c r="L31" s="148" t="s">
        <v>28</v>
      </c>
      <c r="M31" s="139"/>
      <c r="N31" s="138"/>
      <c r="O31" s="139"/>
      <c r="P31" s="139"/>
    </row>
    <row r="32" spans="1:16" ht="12.75">
      <c r="A32" s="134" t="s">
        <v>314</v>
      </c>
      <c r="B32" s="140" t="e">
        <f>IF(#REF!="","",#REF!)</f>
        <v>#REF!</v>
      </c>
      <c r="C32" s="141" t="e">
        <f>IF(#REF!="","",#REF!)</f>
        <v>#REF!</v>
      </c>
      <c r="D32" s="141" t="e">
        <f>IF(#REF!="","",#REF!)</f>
        <v>#REF!</v>
      </c>
      <c r="E32" s="142" t="e">
        <f>IF(#REF!="","",#REF!)</f>
        <v>#REF!</v>
      </c>
      <c r="F32" s="142" t="e">
        <f>IF(#REF!="","",#REF!)</f>
        <v>#REF!</v>
      </c>
      <c r="H32" s="182" t="s">
        <v>28</v>
      </c>
      <c r="I32" s="149" t="s">
        <v>28</v>
      </c>
      <c r="J32" s="181" t="s">
        <v>306</v>
      </c>
      <c r="K32" s="148" t="s">
        <v>28</v>
      </c>
      <c r="L32" s="148" t="s">
        <v>28</v>
      </c>
      <c r="M32" s="139"/>
      <c r="N32" s="138"/>
      <c r="O32" s="139"/>
      <c r="P32" s="139"/>
    </row>
    <row r="33" spans="1:16" ht="12.75">
      <c r="A33" s="134" t="s">
        <v>315</v>
      </c>
      <c r="B33" s="140" t="e">
        <f>IF(#REF!="","",#REF!)</f>
        <v>#REF!</v>
      </c>
      <c r="C33" s="141" t="e">
        <f>IF(#REF!="","",#REF!)</f>
        <v>#REF!</v>
      </c>
      <c r="D33" s="141" t="e">
        <f>IF(#REF!="","",#REF!)</f>
        <v>#REF!</v>
      </c>
      <c r="E33" s="142" t="e">
        <f>IF(#REF!="","",#REF!)</f>
        <v>#REF!</v>
      </c>
      <c r="F33" s="142" t="e">
        <f>IF(#REF!="","",#REF!)</f>
        <v>#REF!</v>
      </c>
      <c r="H33" s="182" t="s">
        <v>28</v>
      </c>
      <c r="I33" s="149" t="s">
        <v>28</v>
      </c>
      <c r="J33" s="181" t="s">
        <v>307</v>
      </c>
      <c r="K33" s="148" t="s">
        <v>28</v>
      </c>
      <c r="L33" s="148" t="s">
        <v>28</v>
      </c>
      <c r="M33" s="139"/>
      <c r="N33" s="138"/>
      <c r="O33" s="139"/>
      <c r="P33" s="139"/>
    </row>
    <row r="34" spans="1:16" ht="12.75">
      <c r="A34" s="134" t="s">
        <v>316</v>
      </c>
      <c r="B34" s="140" t="e">
        <f>IF(#REF!="","",#REF!)</f>
        <v>#REF!</v>
      </c>
      <c r="C34" s="141" t="e">
        <f>IF(#REF!="","",#REF!)</f>
        <v>#REF!</v>
      </c>
      <c r="D34" s="141" t="e">
        <f>IF(#REF!="","",#REF!)</f>
        <v>#REF!</v>
      </c>
      <c r="E34" s="142" t="e">
        <f>IF(#REF!="","",#REF!)</f>
        <v>#REF!</v>
      </c>
      <c r="F34" s="142" t="e">
        <f>IF(#REF!="","",#REF!)</f>
        <v>#REF!</v>
      </c>
      <c r="H34" s="182" t="s">
        <v>28</v>
      </c>
      <c r="I34" s="149" t="s">
        <v>28</v>
      </c>
      <c r="J34" s="181" t="s">
        <v>308</v>
      </c>
      <c r="K34" s="148" t="s">
        <v>28</v>
      </c>
      <c r="L34" s="148" t="s">
        <v>28</v>
      </c>
      <c r="M34" s="139"/>
      <c r="N34" s="138"/>
      <c r="O34" s="139"/>
      <c r="P34" s="139"/>
    </row>
    <row r="35" spans="1:16" ht="13.5" thickBot="1">
      <c r="A35" s="163" t="s">
        <v>317</v>
      </c>
      <c r="B35" s="178" t="e">
        <f>IF(#REF!="","",#REF!)</f>
        <v>#REF!</v>
      </c>
      <c r="C35" s="179" t="e">
        <f>IF(#REF!="","",#REF!)</f>
        <v>#REF!</v>
      </c>
      <c r="D35" s="179" t="e">
        <f>IF(#REF!="","",#REF!)</f>
        <v>#REF!</v>
      </c>
      <c r="E35" s="180" t="e">
        <f>IF(#REF!="","",#REF!)</f>
        <v>#REF!</v>
      </c>
      <c r="F35" s="180" t="e">
        <f>IF(#REF!="","",#REF!)</f>
        <v>#REF!</v>
      </c>
      <c r="H35" s="182" t="s">
        <v>28</v>
      </c>
      <c r="I35" s="149" t="s">
        <v>28</v>
      </c>
      <c r="J35" s="181" t="s">
        <v>309</v>
      </c>
      <c r="K35" s="148" t="s">
        <v>28</v>
      </c>
      <c r="L35" s="148" t="s">
        <v>28</v>
      </c>
      <c r="M35" s="139"/>
      <c r="N35" s="138"/>
      <c r="O35" s="139"/>
      <c r="P35" s="139"/>
    </row>
    <row r="36" spans="1:12" ht="12.75">
      <c r="A36" s="134" t="s">
        <v>22</v>
      </c>
      <c r="B36" s="140" t="e">
        <f>IF(#REF!="","",#REF!)</f>
        <v>#REF!</v>
      </c>
      <c r="C36" s="141" t="e">
        <f>IF(#REF!="","",#REF!)</f>
        <v>#REF!</v>
      </c>
      <c r="D36" s="141" t="e">
        <f>IF(#REF!="","",#REF!)</f>
        <v>#REF!</v>
      </c>
      <c r="E36" s="142" t="e">
        <f>IF(#REF!="","",#REF!)</f>
        <v>#REF!</v>
      </c>
      <c r="F36" s="142" t="e">
        <f>IF(#REF!="","",#REF!)</f>
        <v>#REF!</v>
      </c>
      <c r="H36" s="182" t="s">
        <v>28</v>
      </c>
      <c r="I36" s="149" t="s">
        <v>28</v>
      </c>
      <c r="J36" s="181" t="s">
        <v>310</v>
      </c>
      <c r="K36" s="148" t="s">
        <v>28</v>
      </c>
      <c r="L36" s="148" t="s">
        <v>28</v>
      </c>
    </row>
    <row r="37" spans="1:12" ht="12.75">
      <c r="A37" s="134" t="s">
        <v>23</v>
      </c>
      <c r="B37" s="140" t="e">
        <f>IF(#REF!="","",#REF!)</f>
        <v>#REF!</v>
      </c>
      <c r="C37" s="141" t="e">
        <f>IF(#REF!="","",#REF!)</f>
        <v>#REF!</v>
      </c>
      <c r="D37" s="141" t="e">
        <f>IF(#REF!="","",#REF!)</f>
        <v>#REF!</v>
      </c>
      <c r="E37" s="142" t="e">
        <f>IF(#REF!="","",#REF!)</f>
        <v>#REF!</v>
      </c>
      <c r="F37" s="142" t="e">
        <f>IF(#REF!="","",#REF!)</f>
        <v>#REF!</v>
      </c>
      <c r="H37" s="182" t="s">
        <v>28</v>
      </c>
      <c r="I37" s="149" t="s">
        <v>28</v>
      </c>
      <c r="J37" s="181" t="s">
        <v>311</v>
      </c>
      <c r="K37" s="148" t="s">
        <v>28</v>
      </c>
      <c r="L37" s="148" t="s">
        <v>28</v>
      </c>
    </row>
    <row r="38" spans="1:12" ht="12.75">
      <c r="A38" s="134" t="s">
        <v>24</v>
      </c>
      <c r="B38" s="140" t="e">
        <f>IF(#REF!="","",#REF!)</f>
        <v>#REF!</v>
      </c>
      <c r="C38" s="141" t="e">
        <f>IF(#REF!="","",#REF!)</f>
        <v>#REF!</v>
      </c>
      <c r="D38" s="141" t="e">
        <f>IF(#REF!="","",#REF!)</f>
        <v>#REF!</v>
      </c>
      <c r="E38" s="142" t="e">
        <f>IF(#REF!="","",#REF!)</f>
        <v>#REF!</v>
      </c>
      <c r="F38" s="142" t="e">
        <f>IF(#REF!="","",#REF!)</f>
        <v>#REF!</v>
      </c>
      <c r="H38" s="182" t="s">
        <v>28</v>
      </c>
      <c r="I38" s="149" t="s">
        <v>28</v>
      </c>
      <c r="J38" s="181" t="s">
        <v>312</v>
      </c>
      <c r="K38" s="148" t="s">
        <v>28</v>
      </c>
      <c r="L38" s="148" t="s">
        <v>28</v>
      </c>
    </row>
    <row r="39" spans="1:12" ht="12.75">
      <c r="A39" s="134" t="s">
        <v>25</v>
      </c>
      <c r="B39" s="140" t="e">
        <f>IF(#REF!="","",#REF!)</f>
        <v>#REF!</v>
      </c>
      <c r="C39" s="141" t="e">
        <f>IF(#REF!="","",#REF!)</f>
        <v>#REF!</v>
      </c>
      <c r="D39" s="141" t="e">
        <f>IF(#REF!="","",#REF!)</f>
        <v>#REF!</v>
      </c>
      <c r="E39" s="142" t="e">
        <f>IF(#REF!="","",#REF!)</f>
        <v>#REF!</v>
      </c>
      <c r="F39" s="142" t="e">
        <f>IF(#REF!="","",#REF!)</f>
        <v>#REF!</v>
      </c>
      <c r="H39" s="182" t="s">
        <v>28</v>
      </c>
      <c r="I39" s="149" t="s">
        <v>28</v>
      </c>
      <c r="J39" s="181" t="s">
        <v>313</v>
      </c>
      <c r="K39" s="148" t="s">
        <v>28</v>
      </c>
      <c r="L39" s="148" t="s">
        <v>28</v>
      </c>
    </row>
    <row r="40" spans="1:12" ht="12.75">
      <c r="A40" s="134" t="s">
        <v>269</v>
      </c>
      <c r="B40" s="140" t="e">
        <f>IF(#REF!="","",#REF!)</f>
        <v>#REF!</v>
      </c>
      <c r="C40" s="141" t="e">
        <f>IF(#REF!="","",#REF!)</f>
        <v>#REF!</v>
      </c>
      <c r="D40" s="141" t="e">
        <f>IF(#REF!="","",#REF!)</f>
        <v>#REF!</v>
      </c>
      <c r="E40" s="142" t="e">
        <f>IF(#REF!="","",#REF!)</f>
        <v>#REF!</v>
      </c>
      <c r="F40" s="142" t="e">
        <f>IF(#REF!="","",#REF!)</f>
        <v>#REF!</v>
      </c>
      <c r="H40" s="182" t="s">
        <v>28</v>
      </c>
      <c r="I40" s="149" t="s">
        <v>28</v>
      </c>
      <c r="J40" s="181" t="s">
        <v>314</v>
      </c>
      <c r="K40" s="148" t="s">
        <v>28</v>
      </c>
      <c r="L40" s="148" t="s">
        <v>28</v>
      </c>
    </row>
    <row r="41" spans="1:12" ht="12.75">
      <c r="A41" s="134" t="s">
        <v>270</v>
      </c>
      <c r="B41" s="140" t="e">
        <f>IF(#REF!="","",#REF!)</f>
        <v>#REF!</v>
      </c>
      <c r="C41" s="141" t="e">
        <f>IF(#REF!="","",#REF!)</f>
        <v>#REF!</v>
      </c>
      <c r="D41" s="141" t="e">
        <f>IF(#REF!="","",#REF!)</f>
        <v>#REF!</v>
      </c>
      <c r="E41" s="142" t="e">
        <f>IF(#REF!="","",#REF!)</f>
        <v>#REF!</v>
      </c>
      <c r="F41" s="142" t="e">
        <f>IF(#REF!="","",#REF!)</f>
        <v>#REF!</v>
      </c>
      <c r="H41" s="182" t="s">
        <v>28</v>
      </c>
      <c r="I41" s="149" t="s">
        <v>28</v>
      </c>
      <c r="J41" s="181" t="s">
        <v>315</v>
      </c>
      <c r="K41" s="148" t="s">
        <v>28</v>
      </c>
      <c r="L41" s="148" t="s">
        <v>28</v>
      </c>
    </row>
    <row r="42" spans="1:12" ht="12.75">
      <c r="A42" s="134" t="s">
        <v>271</v>
      </c>
      <c r="B42" s="140" t="e">
        <f>IF(#REF!="","",#REF!)</f>
        <v>#REF!</v>
      </c>
      <c r="C42" s="141" t="e">
        <f>IF(#REF!="","",#REF!)</f>
        <v>#REF!</v>
      </c>
      <c r="D42" s="141" t="e">
        <f>IF(#REF!="","",#REF!)</f>
        <v>#REF!</v>
      </c>
      <c r="E42" s="142" t="e">
        <f>IF(#REF!="","",#REF!)</f>
        <v>#REF!</v>
      </c>
      <c r="F42" s="142" t="e">
        <f>IF(#REF!="","",#REF!)</f>
        <v>#REF!</v>
      </c>
      <c r="H42" s="182" t="s">
        <v>28</v>
      </c>
      <c r="I42" s="149" t="s">
        <v>28</v>
      </c>
      <c r="J42" s="181" t="s">
        <v>316</v>
      </c>
      <c r="K42" s="148" t="s">
        <v>28</v>
      </c>
      <c r="L42" s="148" t="s">
        <v>28</v>
      </c>
    </row>
    <row r="43" spans="1:12" ht="12.75">
      <c r="A43" s="134" t="s">
        <v>272</v>
      </c>
      <c r="B43" s="140" t="e">
        <f>IF(#REF!="","",#REF!)</f>
        <v>#REF!</v>
      </c>
      <c r="C43" s="141" t="e">
        <f>IF(#REF!="","",#REF!)</f>
        <v>#REF!</v>
      </c>
      <c r="D43" s="141" t="e">
        <f>IF(#REF!="","",#REF!)</f>
        <v>#REF!</v>
      </c>
      <c r="E43" s="142" t="e">
        <f>IF(#REF!="","",#REF!)</f>
        <v>#REF!</v>
      </c>
      <c r="F43" s="142" t="e">
        <f>IF(#REF!="","",#REF!)</f>
        <v>#REF!</v>
      </c>
      <c r="H43" s="182" t="s">
        <v>28</v>
      </c>
      <c r="I43" s="149" t="s">
        <v>28</v>
      </c>
      <c r="J43" s="181" t="s">
        <v>317</v>
      </c>
      <c r="K43" s="148" t="s">
        <v>28</v>
      </c>
      <c r="L43" s="148" t="s">
        <v>28</v>
      </c>
    </row>
    <row r="44" spans="1:12" ht="12.75">
      <c r="A44" s="134" t="s">
        <v>294</v>
      </c>
      <c r="B44" s="140" t="e">
        <f>IF(#REF!="","",#REF!)</f>
        <v>#REF!</v>
      </c>
      <c r="C44" s="141" t="e">
        <f>IF(#REF!="","",#REF!)</f>
        <v>#REF!</v>
      </c>
      <c r="D44" s="141" t="e">
        <f>IF(#REF!="","",#REF!)</f>
        <v>#REF!</v>
      </c>
      <c r="E44" s="142" t="e">
        <f>IF(#REF!="","",#REF!)</f>
        <v>#REF!</v>
      </c>
      <c r="F44" s="142" t="e">
        <f>IF(#REF!="","",#REF!)</f>
        <v>#REF!</v>
      </c>
      <c r="H44" s="182" t="s">
        <v>28</v>
      </c>
      <c r="I44" s="149" t="s">
        <v>28</v>
      </c>
      <c r="J44" s="181" t="s">
        <v>294</v>
      </c>
      <c r="K44" s="148" t="s">
        <v>28</v>
      </c>
      <c r="L44" s="148" t="s">
        <v>28</v>
      </c>
    </row>
    <row r="45" spans="1:12" ht="12.75">
      <c r="A45" s="134" t="s">
        <v>295</v>
      </c>
      <c r="B45" s="140" t="e">
        <f>IF(#REF!="","",#REF!)</f>
        <v>#REF!</v>
      </c>
      <c r="C45" s="141" t="e">
        <f>IF(#REF!="","",#REF!)</f>
        <v>#REF!</v>
      </c>
      <c r="D45" s="141" t="e">
        <f>IF(#REF!="","",#REF!)</f>
        <v>#REF!</v>
      </c>
      <c r="E45" s="142" t="e">
        <f>IF(#REF!="","",#REF!)</f>
        <v>#REF!</v>
      </c>
      <c r="F45" s="142" t="e">
        <f>IF(#REF!="","",#REF!)</f>
        <v>#REF!</v>
      </c>
      <c r="H45" s="182" t="s">
        <v>28</v>
      </c>
      <c r="I45" s="149" t="s">
        <v>28</v>
      </c>
      <c r="J45" s="181" t="s">
        <v>295</v>
      </c>
      <c r="K45" s="148" t="s">
        <v>28</v>
      </c>
      <c r="L45" s="148" t="s">
        <v>28</v>
      </c>
    </row>
    <row r="46" spans="1:12" ht="12.75">
      <c r="A46" s="134" t="s">
        <v>296</v>
      </c>
      <c r="B46" s="140" t="e">
        <f>IF(#REF!="","",#REF!)</f>
        <v>#REF!</v>
      </c>
      <c r="C46" s="141" t="e">
        <f>IF(#REF!="","",#REF!)</f>
        <v>#REF!</v>
      </c>
      <c r="D46" s="141" t="e">
        <f>IF(#REF!="","",#REF!)</f>
        <v>#REF!</v>
      </c>
      <c r="E46" s="142" t="e">
        <f>IF(#REF!="","",#REF!)</f>
        <v>#REF!</v>
      </c>
      <c r="F46" s="142" t="e">
        <f>IF(#REF!="","",#REF!)</f>
        <v>#REF!</v>
      </c>
      <c r="H46" s="182" t="s">
        <v>28</v>
      </c>
      <c r="I46" s="149" t="s">
        <v>28</v>
      </c>
      <c r="J46" s="181" t="s">
        <v>296</v>
      </c>
      <c r="K46" s="148" t="s">
        <v>28</v>
      </c>
      <c r="L46" s="148" t="s">
        <v>28</v>
      </c>
    </row>
    <row r="47" spans="1:12" ht="12.75">
      <c r="A47" s="134" t="s">
        <v>297</v>
      </c>
      <c r="B47" s="140" t="e">
        <f>IF(#REF!="","",#REF!)</f>
        <v>#REF!</v>
      </c>
      <c r="C47" s="141" t="e">
        <f>IF(#REF!="","",#REF!)</f>
        <v>#REF!</v>
      </c>
      <c r="D47" s="141" t="e">
        <f>IF(#REF!="","",#REF!)</f>
        <v>#REF!</v>
      </c>
      <c r="E47" s="142" t="e">
        <f>IF(#REF!="","",#REF!)</f>
        <v>#REF!</v>
      </c>
      <c r="F47" s="142" t="e">
        <f>IF(#REF!="","",#REF!)</f>
        <v>#REF!</v>
      </c>
      <c r="H47" s="182" t="s">
        <v>28</v>
      </c>
      <c r="I47" s="149" t="s">
        <v>28</v>
      </c>
      <c r="J47" s="181" t="s">
        <v>297</v>
      </c>
      <c r="K47" s="148" t="s">
        <v>28</v>
      </c>
      <c r="L47" s="148" t="s">
        <v>28</v>
      </c>
    </row>
    <row r="48" spans="1:12" ht="12.75">
      <c r="A48" s="134" t="s">
        <v>298</v>
      </c>
      <c r="B48" s="140" t="e">
        <f>IF(#REF!="","",#REF!)</f>
        <v>#REF!</v>
      </c>
      <c r="C48" s="141" t="e">
        <f>IF(#REF!="","",#REF!)</f>
        <v>#REF!</v>
      </c>
      <c r="D48" s="141" t="e">
        <f>IF(#REF!="","",#REF!)</f>
        <v>#REF!</v>
      </c>
      <c r="E48" s="142" t="e">
        <f>IF(#REF!="","",#REF!)</f>
        <v>#REF!</v>
      </c>
      <c r="F48" s="142" t="e">
        <f>IF(#REF!="","",#REF!)</f>
        <v>#REF!</v>
      </c>
      <c r="H48" s="182" t="s">
        <v>28</v>
      </c>
      <c r="I48" s="149" t="s">
        <v>28</v>
      </c>
      <c r="J48" s="181" t="s">
        <v>298</v>
      </c>
      <c r="K48" s="148" t="s">
        <v>28</v>
      </c>
      <c r="L48" s="148" t="s">
        <v>28</v>
      </c>
    </row>
    <row r="49" spans="1:12" ht="12.75">
      <c r="A49" s="134" t="s">
        <v>299</v>
      </c>
      <c r="B49" s="140" t="e">
        <f>IF(#REF!="","",#REF!)</f>
        <v>#REF!</v>
      </c>
      <c r="C49" s="141" t="e">
        <f>IF(#REF!="","",#REF!)</f>
        <v>#REF!</v>
      </c>
      <c r="D49" s="141" t="e">
        <f>IF(#REF!="","",#REF!)</f>
        <v>#REF!</v>
      </c>
      <c r="E49" s="142" t="e">
        <f>IF(#REF!="","",#REF!)</f>
        <v>#REF!</v>
      </c>
      <c r="F49" s="142" t="e">
        <f>IF(#REF!="","",#REF!)</f>
        <v>#REF!</v>
      </c>
      <c r="H49" s="182" t="s">
        <v>28</v>
      </c>
      <c r="I49" s="149" t="s">
        <v>28</v>
      </c>
      <c r="J49" s="181" t="s">
        <v>299</v>
      </c>
      <c r="K49" s="148" t="s">
        <v>28</v>
      </c>
      <c r="L49" s="148" t="s">
        <v>28</v>
      </c>
    </row>
    <row r="50" spans="1:12" ht="12.75">
      <c r="A50" s="134" t="s">
        <v>300</v>
      </c>
      <c r="B50" s="140" t="e">
        <f>IF(#REF!="","",#REF!)</f>
        <v>#REF!</v>
      </c>
      <c r="C50" s="141" t="e">
        <f>IF(#REF!="","",#REF!)</f>
        <v>#REF!</v>
      </c>
      <c r="D50" s="141" t="e">
        <f>IF(#REF!="","",#REF!)</f>
        <v>#REF!</v>
      </c>
      <c r="E50" s="142" t="e">
        <f>IF(#REF!="","",#REF!)</f>
        <v>#REF!</v>
      </c>
      <c r="F50" s="142" t="e">
        <f>IF(#REF!="","",#REF!)</f>
        <v>#REF!</v>
      </c>
      <c r="H50" s="182" t="s">
        <v>28</v>
      </c>
      <c r="I50" s="149" t="s">
        <v>28</v>
      </c>
      <c r="J50" s="181" t="s">
        <v>300</v>
      </c>
      <c r="K50" s="148" t="s">
        <v>28</v>
      </c>
      <c r="L50" s="148" t="s">
        <v>28</v>
      </c>
    </row>
    <row r="51" spans="1:12" ht="12.75">
      <c r="A51" s="134" t="s">
        <v>301</v>
      </c>
      <c r="B51" s="140" t="e">
        <f>IF(#REF!="","",#REF!)</f>
        <v>#REF!</v>
      </c>
      <c r="C51" s="141" t="e">
        <f>IF(#REF!="","",#REF!)</f>
        <v>#REF!</v>
      </c>
      <c r="D51" s="141" t="e">
        <f>IF(#REF!="","",#REF!)</f>
        <v>#REF!</v>
      </c>
      <c r="E51" s="142" t="e">
        <f>IF(#REF!="","",#REF!)</f>
        <v>#REF!</v>
      </c>
      <c r="F51" s="142" t="e">
        <f>IF(#REF!="","",#REF!)</f>
        <v>#REF!</v>
      </c>
      <c r="H51" s="182" t="s">
        <v>28</v>
      </c>
      <c r="I51" s="149" t="s">
        <v>28</v>
      </c>
      <c r="J51" s="181" t="s">
        <v>301</v>
      </c>
      <c r="K51" s="148" t="s">
        <v>28</v>
      </c>
      <c r="L51" s="148" t="s">
        <v>28</v>
      </c>
    </row>
    <row r="52" spans="1:12" ht="12.75">
      <c r="A52" s="134" t="s">
        <v>303</v>
      </c>
      <c r="B52" s="140" t="e">
        <f>IF(#REF!="","",#REF!)</f>
        <v>#REF!</v>
      </c>
      <c r="C52" s="141" t="e">
        <f>IF(#REF!="","",#REF!)</f>
        <v>#REF!</v>
      </c>
      <c r="D52" s="141" t="e">
        <f>IF(#REF!="","",#REF!)</f>
        <v>#REF!</v>
      </c>
      <c r="E52" s="142" t="e">
        <f>IF(#REF!="","",#REF!)</f>
        <v>#REF!</v>
      </c>
      <c r="F52" s="142" t="e">
        <f>IF(#REF!="","",#REF!)</f>
        <v>#REF!</v>
      </c>
      <c r="H52" s="182" t="s">
        <v>28</v>
      </c>
      <c r="I52" s="149" t="s">
        <v>28</v>
      </c>
      <c r="J52" s="181" t="s">
        <v>303</v>
      </c>
      <c r="K52" s="148" t="s">
        <v>28</v>
      </c>
      <c r="L52" s="148" t="s">
        <v>28</v>
      </c>
    </row>
    <row r="53" spans="1:12" ht="12.75">
      <c r="A53" s="134" t="s">
        <v>302</v>
      </c>
      <c r="B53" s="140" t="e">
        <f>IF(#REF!="","",#REF!)</f>
        <v>#REF!</v>
      </c>
      <c r="C53" s="141" t="e">
        <f>IF(#REF!="","",#REF!)</f>
        <v>#REF!</v>
      </c>
      <c r="D53" s="141" t="e">
        <f>IF(#REF!="","",#REF!)</f>
        <v>#REF!</v>
      </c>
      <c r="E53" s="142" t="e">
        <f>IF(#REF!="","",#REF!)</f>
        <v>#REF!</v>
      </c>
      <c r="F53" s="142" t="e">
        <f>IF(#REF!="","",#REF!)</f>
        <v>#REF!</v>
      </c>
      <c r="H53" s="182" t="s">
        <v>28</v>
      </c>
      <c r="I53" s="149" t="s">
        <v>28</v>
      </c>
      <c r="J53" s="181" t="s">
        <v>302</v>
      </c>
      <c r="K53" s="148" t="s">
        <v>28</v>
      </c>
      <c r="L53" s="148" t="s">
        <v>28</v>
      </c>
    </row>
    <row r="54" spans="1:12" ht="12.75">
      <c r="A54" s="134" t="s">
        <v>304</v>
      </c>
      <c r="B54" s="140" t="e">
        <f>IF(#REF!="","",#REF!)</f>
        <v>#REF!</v>
      </c>
      <c r="C54" s="141" t="e">
        <f>IF(#REF!="","",#REF!)</f>
        <v>#REF!</v>
      </c>
      <c r="D54" s="141" t="e">
        <f>IF(#REF!="","",#REF!)</f>
        <v>#REF!</v>
      </c>
      <c r="E54" s="142" t="e">
        <f>IF(#REF!="","",#REF!)</f>
        <v>#REF!</v>
      </c>
      <c r="F54" s="142" t="e">
        <f>IF(#REF!="","",#REF!)</f>
        <v>#REF!</v>
      </c>
      <c r="H54" s="182" t="s">
        <v>28</v>
      </c>
      <c r="I54" s="149" t="s">
        <v>28</v>
      </c>
      <c r="J54" s="181" t="s">
        <v>304</v>
      </c>
      <c r="K54" s="148" t="s">
        <v>28</v>
      </c>
      <c r="L54" s="148" t="s">
        <v>28</v>
      </c>
    </row>
    <row r="55" spans="1:12" ht="12.75">
      <c r="A55" s="134" t="s">
        <v>305</v>
      </c>
      <c r="B55" s="140" t="e">
        <f>IF(#REF!="","",#REF!)</f>
        <v>#REF!</v>
      </c>
      <c r="C55" s="141" t="e">
        <f>IF(#REF!="","",#REF!)</f>
        <v>#REF!</v>
      </c>
      <c r="D55" s="141" t="e">
        <f>IF(#REF!="","",#REF!)</f>
        <v>#REF!</v>
      </c>
      <c r="E55" s="142" t="e">
        <f>IF(#REF!="","",#REF!)</f>
        <v>#REF!</v>
      </c>
      <c r="F55" s="142" t="e">
        <f>IF(#REF!="","",#REF!)</f>
        <v>#REF!</v>
      </c>
      <c r="H55" s="182" t="s">
        <v>28</v>
      </c>
      <c r="I55" s="149" t="s">
        <v>28</v>
      </c>
      <c r="J55" s="181" t="s">
        <v>305</v>
      </c>
      <c r="K55" s="148" t="s">
        <v>28</v>
      </c>
      <c r="L55" s="148" t="s">
        <v>28</v>
      </c>
    </row>
    <row r="56" spans="1:12" ht="12.75">
      <c r="A56" s="134" t="s">
        <v>306</v>
      </c>
      <c r="B56" s="140" t="e">
        <f>IF(#REF!="","",#REF!)</f>
        <v>#REF!</v>
      </c>
      <c r="C56" s="141" t="e">
        <f>IF(#REF!="","",#REF!)</f>
        <v>#REF!</v>
      </c>
      <c r="D56" s="141" t="e">
        <f>IF(#REF!="","",#REF!)</f>
        <v>#REF!</v>
      </c>
      <c r="E56" s="142" t="e">
        <f>IF(#REF!="","",#REF!)</f>
        <v>#REF!</v>
      </c>
      <c r="F56" s="142" t="e">
        <f>IF(#REF!="","",#REF!)</f>
        <v>#REF!</v>
      </c>
      <c r="H56" s="182" t="s">
        <v>28</v>
      </c>
      <c r="I56" s="149" t="s">
        <v>28</v>
      </c>
      <c r="J56" s="181" t="s">
        <v>306</v>
      </c>
      <c r="K56" s="148" t="s">
        <v>28</v>
      </c>
      <c r="L56" s="148" t="s">
        <v>28</v>
      </c>
    </row>
    <row r="57" spans="1:12" ht="12.75">
      <c r="A57" s="134" t="s">
        <v>307</v>
      </c>
      <c r="B57" s="140" t="e">
        <f>IF(#REF!="","",#REF!)</f>
        <v>#REF!</v>
      </c>
      <c r="C57" s="141" t="e">
        <f>IF(#REF!="","",#REF!)</f>
        <v>#REF!</v>
      </c>
      <c r="D57" s="141" t="e">
        <f>IF(#REF!="","",#REF!)</f>
        <v>#REF!</v>
      </c>
      <c r="E57" s="142" t="e">
        <f>IF(#REF!="","",#REF!)</f>
        <v>#REF!</v>
      </c>
      <c r="F57" s="142" t="e">
        <f>IF(#REF!="","",#REF!)</f>
        <v>#REF!</v>
      </c>
      <c r="H57" s="182" t="s">
        <v>28</v>
      </c>
      <c r="I57" s="149" t="s">
        <v>28</v>
      </c>
      <c r="J57" s="181" t="s">
        <v>307</v>
      </c>
      <c r="K57" s="148" t="s">
        <v>28</v>
      </c>
      <c r="L57" s="148" t="s">
        <v>28</v>
      </c>
    </row>
    <row r="58" spans="1:12" ht="12.75">
      <c r="A58" s="134" t="s">
        <v>308</v>
      </c>
      <c r="B58" s="140" t="e">
        <f>IF(#REF!="","",#REF!)</f>
        <v>#REF!</v>
      </c>
      <c r="C58" s="141" t="e">
        <f>IF(#REF!="","",#REF!)</f>
        <v>#REF!</v>
      </c>
      <c r="D58" s="141" t="e">
        <f>IF(#REF!="","",#REF!)</f>
        <v>#REF!</v>
      </c>
      <c r="E58" s="142" t="e">
        <f>IF(#REF!="","",#REF!)</f>
        <v>#REF!</v>
      </c>
      <c r="F58" s="142" t="e">
        <f>IF(#REF!="","",#REF!)</f>
        <v>#REF!</v>
      </c>
      <c r="H58" s="182" t="s">
        <v>28</v>
      </c>
      <c r="I58" s="149" t="s">
        <v>28</v>
      </c>
      <c r="J58" s="181" t="s">
        <v>308</v>
      </c>
      <c r="K58" s="148" t="s">
        <v>28</v>
      </c>
      <c r="L58" s="148" t="s">
        <v>28</v>
      </c>
    </row>
    <row r="59" spans="1:12" ht="12.75">
      <c r="A59" s="134" t="s">
        <v>309</v>
      </c>
      <c r="B59" s="140" t="e">
        <f>IF(#REF!="","",#REF!)</f>
        <v>#REF!</v>
      </c>
      <c r="C59" s="141" t="e">
        <f>IF(#REF!="","",#REF!)</f>
        <v>#REF!</v>
      </c>
      <c r="D59" s="141" t="e">
        <f>IF(#REF!="","",#REF!)</f>
        <v>#REF!</v>
      </c>
      <c r="E59" s="142" t="e">
        <f>IF(#REF!="","",#REF!)</f>
        <v>#REF!</v>
      </c>
      <c r="F59" s="142" t="e">
        <f>IF(#REF!="","",#REF!)</f>
        <v>#REF!</v>
      </c>
      <c r="H59" s="182" t="s">
        <v>28</v>
      </c>
      <c r="I59" s="149" t="s">
        <v>28</v>
      </c>
      <c r="J59" s="181" t="s">
        <v>309</v>
      </c>
      <c r="K59" s="148" t="s">
        <v>28</v>
      </c>
      <c r="L59" s="148" t="s">
        <v>28</v>
      </c>
    </row>
    <row r="60" spans="1:12" ht="12.75">
      <c r="A60" s="134" t="s">
        <v>310</v>
      </c>
      <c r="B60" s="140" t="e">
        <f>IF(#REF!="","",#REF!)</f>
        <v>#REF!</v>
      </c>
      <c r="C60" s="141" t="e">
        <f>IF(#REF!="","",#REF!)</f>
        <v>#REF!</v>
      </c>
      <c r="D60" s="141" t="e">
        <f>IF(#REF!="","",#REF!)</f>
        <v>#REF!</v>
      </c>
      <c r="E60" s="142" t="e">
        <f>IF(#REF!="","",#REF!)</f>
        <v>#REF!</v>
      </c>
      <c r="F60" s="142" t="e">
        <f>IF(#REF!="","",#REF!)</f>
        <v>#REF!</v>
      </c>
      <c r="H60" s="182" t="s">
        <v>28</v>
      </c>
      <c r="I60" s="149" t="s">
        <v>28</v>
      </c>
      <c r="J60" s="181" t="s">
        <v>310</v>
      </c>
      <c r="K60" s="148" t="s">
        <v>28</v>
      </c>
      <c r="L60" s="148" t="s">
        <v>28</v>
      </c>
    </row>
    <row r="61" spans="1:12" ht="12.75">
      <c r="A61" s="134" t="s">
        <v>311</v>
      </c>
      <c r="B61" s="140" t="e">
        <f>IF(#REF!="","",#REF!)</f>
        <v>#REF!</v>
      </c>
      <c r="C61" s="141" t="e">
        <f>IF(#REF!="","",#REF!)</f>
        <v>#REF!</v>
      </c>
      <c r="D61" s="141" t="e">
        <f>IF(#REF!="","",#REF!)</f>
        <v>#REF!</v>
      </c>
      <c r="E61" s="142" t="e">
        <f>IF(#REF!="","",#REF!)</f>
        <v>#REF!</v>
      </c>
      <c r="F61" s="142" t="e">
        <f>IF(#REF!="","",#REF!)</f>
        <v>#REF!</v>
      </c>
      <c r="H61" s="182" t="s">
        <v>28</v>
      </c>
      <c r="I61" s="149" t="s">
        <v>28</v>
      </c>
      <c r="J61" s="181" t="s">
        <v>311</v>
      </c>
      <c r="K61" s="148" t="s">
        <v>28</v>
      </c>
      <c r="L61" s="148" t="s">
        <v>28</v>
      </c>
    </row>
    <row r="62" spans="1:12" ht="12.75">
      <c r="A62" s="134" t="s">
        <v>312</v>
      </c>
      <c r="B62" s="140" t="e">
        <f>IF(#REF!="","",#REF!)</f>
        <v>#REF!</v>
      </c>
      <c r="C62" s="141" t="e">
        <f>IF(#REF!="","",#REF!)</f>
        <v>#REF!</v>
      </c>
      <c r="D62" s="141" t="e">
        <f>IF(#REF!="","",#REF!)</f>
        <v>#REF!</v>
      </c>
      <c r="E62" s="142" t="e">
        <f>IF(#REF!="","",#REF!)</f>
        <v>#REF!</v>
      </c>
      <c r="F62" s="142" t="e">
        <f>IF(#REF!="","",#REF!)</f>
        <v>#REF!</v>
      </c>
      <c r="H62" s="182" t="s">
        <v>28</v>
      </c>
      <c r="I62" s="149" t="s">
        <v>28</v>
      </c>
      <c r="J62" s="181" t="s">
        <v>312</v>
      </c>
      <c r="K62" s="148" t="s">
        <v>28</v>
      </c>
      <c r="L62" s="148" t="s">
        <v>28</v>
      </c>
    </row>
    <row r="63" spans="1:12" ht="12.75">
      <c r="A63" s="134" t="s">
        <v>313</v>
      </c>
      <c r="B63" s="140" t="e">
        <f>IF(#REF!="","",#REF!)</f>
        <v>#REF!</v>
      </c>
      <c r="C63" s="141" t="e">
        <f>IF(#REF!="","",#REF!)</f>
        <v>#REF!</v>
      </c>
      <c r="D63" s="141" t="e">
        <f>IF(#REF!="","",#REF!)</f>
        <v>#REF!</v>
      </c>
      <c r="E63" s="142" t="e">
        <f>IF(#REF!="","",#REF!)</f>
        <v>#REF!</v>
      </c>
      <c r="F63" s="142" t="e">
        <f>IF(#REF!="","",#REF!)</f>
        <v>#REF!</v>
      </c>
      <c r="H63" s="182" t="s">
        <v>28</v>
      </c>
      <c r="I63" s="149" t="s">
        <v>28</v>
      </c>
      <c r="J63" s="181" t="s">
        <v>313</v>
      </c>
      <c r="K63" s="148" t="s">
        <v>28</v>
      </c>
      <c r="L63" s="148" t="s">
        <v>28</v>
      </c>
    </row>
    <row r="64" spans="1:12" ht="12.75">
      <c r="A64" s="134" t="s">
        <v>314</v>
      </c>
      <c r="B64" s="140" t="e">
        <f>IF(#REF!="","",#REF!)</f>
        <v>#REF!</v>
      </c>
      <c r="C64" s="141" t="e">
        <f>IF(#REF!="","",#REF!)</f>
        <v>#REF!</v>
      </c>
      <c r="D64" s="141" t="e">
        <f>IF(#REF!="","",#REF!)</f>
        <v>#REF!</v>
      </c>
      <c r="E64" s="142" t="e">
        <f>IF(#REF!="","",#REF!)</f>
        <v>#REF!</v>
      </c>
      <c r="F64" s="142" t="e">
        <f>IF(#REF!="","",#REF!)</f>
        <v>#REF!</v>
      </c>
      <c r="H64" s="182" t="s">
        <v>28</v>
      </c>
      <c r="I64" s="149" t="s">
        <v>28</v>
      </c>
      <c r="J64" s="181" t="s">
        <v>314</v>
      </c>
      <c r="K64" s="148" t="s">
        <v>28</v>
      </c>
      <c r="L64" s="148" t="s">
        <v>28</v>
      </c>
    </row>
    <row r="65" spans="1:12" ht="12.75">
      <c r="A65" s="134" t="s">
        <v>315</v>
      </c>
      <c r="B65" s="140" t="e">
        <f>IF(#REF!="","",#REF!)</f>
        <v>#REF!</v>
      </c>
      <c r="C65" s="141" t="e">
        <f>IF(#REF!="","",#REF!)</f>
        <v>#REF!</v>
      </c>
      <c r="D65" s="141" t="e">
        <f>IF(#REF!="","",#REF!)</f>
        <v>#REF!</v>
      </c>
      <c r="E65" s="142" t="e">
        <f>IF(#REF!="","",#REF!)</f>
        <v>#REF!</v>
      </c>
      <c r="F65" s="142" t="e">
        <f>IF(#REF!="","",#REF!)</f>
        <v>#REF!</v>
      </c>
      <c r="H65" s="182" t="s">
        <v>28</v>
      </c>
      <c r="I65" s="149" t="s">
        <v>28</v>
      </c>
      <c r="J65" s="181" t="s">
        <v>315</v>
      </c>
      <c r="K65" s="148" t="s">
        <v>28</v>
      </c>
      <c r="L65" s="148" t="s">
        <v>28</v>
      </c>
    </row>
    <row r="66" spans="1:12" ht="12.75">
      <c r="A66" s="134" t="s">
        <v>316</v>
      </c>
      <c r="B66" s="140" t="e">
        <f>IF(#REF!="","",#REF!)</f>
        <v>#REF!</v>
      </c>
      <c r="C66" s="141" t="e">
        <f>IF(#REF!="","",#REF!)</f>
        <v>#REF!</v>
      </c>
      <c r="D66" s="141" t="e">
        <f>IF(#REF!="","",#REF!)</f>
        <v>#REF!</v>
      </c>
      <c r="E66" s="142" t="e">
        <f>IF(#REF!="","",#REF!)</f>
        <v>#REF!</v>
      </c>
      <c r="F66" s="142" t="e">
        <f>IF(#REF!="","",#REF!)</f>
        <v>#REF!</v>
      </c>
      <c r="H66" s="182" t="s">
        <v>28</v>
      </c>
      <c r="I66" s="149" t="s">
        <v>28</v>
      </c>
      <c r="J66" s="181" t="s">
        <v>316</v>
      </c>
      <c r="K66" s="148" t="s">
        <v>28</v>
      </c>
      <c r="L66" s="148" t="s">
        <v>28</v>
      </c>
    </row>
    <row r="67" spans="1:12" ht="12.75">
      <c r="A67" s="134" t="s">
        <v>317</v>
      </c>
      <c r="B67" s="140" t="e">
        <f>IF(#REF!="","",#REF!)</f>
        <v>#REF!</v>
      </c>
      <c r="C67" s="141" t="e">
        <f>IF(#REF!="","",#REF!)</f>
        <v>#REF!</v>
      </c>
      <c r="D67" s="141" t="e">
        <f>IF(#REF!="","",#REF!)</f>
        <v>#REF!</v>
      </c>
      <c r="E67" s="142" t="e">
        <f>IF(#REF!="","",#REF!)</f>
        <v>#REF!</v>
      </c>
      <c r="F67" s="142" t="e">
        <f>IF(#REF!="","",#REF!)</f>
        <v>#REF!</v>
      </c>
      <c r="H67" s="182" t="s">
        <v>28</v>
      </c>
      <c r="I67" s="149" t="s">
        <v>28</v>
      </c>
      <c r="J67" s="181" t="s">
        <v>317</v>
      </c>
      <c r="K67" s="148" t="s">
        <v>28</v>
      </c>
      <c r="L67" s="148" t="s">
        <v>28</v>
      </c>
    </row>
    <row r="68" spans="3:5" ht="12.75">
      <c r="C68" s="143"/>
      <c r="D68" s="143"/>
      <c r="E68" s="144"/>
    </row>
    <row r="69" spans="3:5" ht="12.75">
      <c r="C69" s="143"/>
      <c r="D69" s="143"/>
      <c r="E69" s="144"/>
    </row>
    <row r="70" spans="3:5" ht="12.75">
      <c r="C70" s="143"/>
      <c r="D70" s="143"/>
      <c r="E70" s="144"/>
    </row>
    <row r="71" spans="3:5" ht="12.75">
      <c r="C71" s="143"/>
      <c r="D71" s="143"/>
      <c r="E71" s="144"/>
    </row>
    <row r="72" spans="3:5" ht="12.75">
      <c r="C72" s="143"/>
      <c r="D72" s="143"/>
      <c r="E72" s="144"/>
    </row>
    <row r="73" spans="3:5" ht="12.75">
      <c r="C73" s="143"/>
      <c r="D73" s="143"/>
      <c r="E73" s="144"/>
    </row>
    <row r="74" spans="3:5" ht="12.75">
      <c r="C74" s="143"/>
      <c r="D74" s="143"/>
      <c r="E74" s="144"/>
    </row>
    <row r="75" spans="3:5" ht="12.75">
      <c r="C75" s="143"/>
      <c r="D75" s="143"/>
      <c r="E75" s="144"/>
    </row>
    <row r="76" spans="3:5" ht="12.75">
      <c r="C76" s="143"/>
      <c r="D76" s="143"/>
      <c r="E76" s="144"/>
    </row>
    <row r="77" spans="3:5" ht="12.75">
      <c r="C77" s="143"/>
      <c r="D77" s="143"/>
      <c r="E77" s="144"/>
    </row>
    <row r="78" spans="3:5" ht="12.75">
      <c r="C78" s="143"/>
      <c r="D78" s="143"/>
      <c r="E78" s="144"/>
    </row>
    <row r="79" spans="3:5" ht="12.75">
      <c r="C79" s="143"/>
      <c r="D79" s="143"/>
      <c r="E79" s="144"/>
    </row>
    <row r="80" spans="3:5" ht="12.75">
      <c r="C80" s="143"/>
      <c r="D80" s="143"/>
      <c r="E80" s="144"/>
    </row>
    <row r="81" spans="3:5" ht="12.75">
      <c r="C81" s="143"/>
      <c r="D81" s="143"/>
      <c r="E81" s="144"/>
    </row>
    <row r="82" spans="3:5" ht="12.75">
      <c r="C82" s="143"/>
      <c r="D82" s="143"/>
      <c r="E82" s="144"/>
    </row>
    <row r="83" spans="3:5" ht="12.75">
      <c r="C83" s="143"/>
      <c r="D83" s="143"/>
      <c r="E83" s="144"/>
    </row>
    <row r="84" spans="3:5" ht="12.75">
      <c r="C84" s="143"/>
      <c r="D84" s="143"/>
      <c r="E84" s="144"/>
    </row>
    <row r="85" spans="3:5" ht="12.75">
      <c r="C85" s="143"/>
      <c r="D85" s="143"/>
      <c r="E85" s="144"/>
    </row>
    <row r="86" spans="3:5" ht="12.75">
      <c r="C86" s="143"/>
      <c r="D86" s="143"/>
      <c r="E86" s="144"/>
    </row>
    <row r="87" spans="3:5" ht="12.75">
      <c r="C87" s="143"/>
      <c r="D87" s="143"/>
      <c r="E87" s="144"/>
    </row>
    <row r="88" spans="3:5" ht="12.75">
      <c r="C88" s="143"/>
      <c r="D88" s="143"/>
      <c r="E88" s="144"/>
    </row>
    <row r="89" spans="3:5" ht="12.75">
      <c r="C89" s="143"/>
      <c r="D89" s="143"/>
      <c r="E89" s="144"/>
    </row>
    <row r="90" spans="3:5" ht="12.75">
      <c r="C90" s="143"/>
      <c r="D90" s="143"/>
      <c r="E90" s="144"/>
    </row>
    <row r="91" spans="3:5" ht="12.75">
      <c r="C91" s="143"/>
      <c r="D91" s="143"/>
      <c r="E91" s="144"/>
    </row>
    <row r="92" spans="3:5" ht="12.75">
      <c r="C92" s="143"/>
      <c r="D92" s="143"/>
      <c r="E92" s="144"/>
    </row>
    <row r="93" spans="3:5" ht="12.75">
      <c r="C93" s="143"/>
      <c r="D93" s="143"/>
      <c r="E93" s="144"/>
    </row>
    <row r="94" spans="3:5" ht="12.75">
      <c r="C94" s="143"/>
      <c r="D94" s="143"/>
      <c r="E94" s="144"/>
    </row>
    <row r="95" spans="3:5" ht="12.75">
      <c r="C95" s="143"/>
      <c r="D95" s="143"/>
      <c r="E95" s="144"/>
    </row>
    <row r="96" spans="3:5" ht="12.75">
      <c r="C96" s="143"/>
      <c r="D96" s="143"/>
      <c r="E96" s="144"/>
    </row>
    <row r="97" spans="3:5" ht="12.75">
      <c r="C97" s="143"/>
      <c r="D97" s="143"/>
      <c r="E97" s="144"/>
    </row>
    <row r="98" spans="3:5" ht="12.75">
      <c r="C98" s="143"/>
      <c r="D98" s="143"/>
      <c r="E98" s="144"/>
    </row>
    <row r="99" spans="3:5" ht="12.75">
      <c r="C99" s="143"/>
      <c r="D99" s="143"/>
      <c r="E99" s="144"/>
    </row>
    <row r="100" spans="3:5" ht="12.75">
      <c r="C100" s="143"/>
      <c r="D100" s="143"/>
      <c r="E100" s="144"/>
    </row>
    <row r="101" spans="3:5" ht="12.75">
      <c r="C101" s="143"/>
      <c r="D101" s="143"/>
      <c r="E101" s="144"/>
    </row>
    <row r="102" spans="3:5" ht="12.75">
      <c r="C102" s="143"/>
      <c r="D102" s="143"/>
      <c r="E102" s="144"/>
    </row>
    <row r="103" spans="3:5" ht="12.75">
      <c r="C103" s="143"/>
      <c r="D103" s="143"/>
      <c r="E103" s="144"/>
    </row>
    <row r="104" spans="3:5" ht="12.75">
      <c r="C104" s="143"/>
      <c r="D104" s="143"/>
      <c r="E104" s="144"/>
    </row>
    <row r="105" spans="3:5" ht="12.75">
      <c r="C105" s="143"/>
      <c r="D105" s="143"/>
      <c r="E105" s="144"/>
    </row>
    <row r="106" spans="3:5" ht="12.75">
      <c r="C106" s="143"/>
      <c r="D106" s="143"/>
      <c r="E106" s="144"/>
    </row>
    <row r="107" spans="3:5" ht="12.75">
      <c r="C107" s="143"/>
      <c r="D107" s="143"/>
      <c r="E107" s="144"/>
    </row>
    <row r="108" spans="3:5" ht="12.75">
      <c r="C108" s="143"/>
      <c r="D108" s="143"/>
      <c r="E108" s="144"/>
    </row>
    <row r="109" spans="3:5" ht="12.75">
      <c r="C109" s="143"/>
      <c r="D109" s="143"/>
      <c r="E109" s="144"/>
    </row>
    <row r="110" spans="3:5" ht="12.75">
      <c r="C110" s="143"/>
      <c r="D110" s="143"/>
      <c r="E110" s="144"/>
    </row>
    <row r="111" spans="3:5" ht="12.75">
      <c r="C111" s="143"/>
      <c r="D111" s="143"/>
      <c r="E111" s="144"/>
    </row>
    <row r="112" spans="3:5" ht="12.75">
      <c r="C112" s="143"/>
      <c r="D112" s="143"/>
      <c r="E112" s="144"/>
    </row>
    <row r="113" spans="3:5" ht="12.75">
      <c r="C113" s="143"/>
      <c r="D113" s="143"/>
      <c r="E113" s="144"/>
    </row>
    <row r="114" spans="3:5" ht="12.75">
      <c r="C114" s="143"/>
      <c r="D114" s="143"/>
      <c r="E114" s="144"/>
    </row>
    <row r="115" spans="3:5" ht="12.75">
      <c r="C115" s="143"/>
      <c r="D115" s="143"/>
      <c r="E115" s="144"/>
    </row>
    <row r="116" spans="3:5" ht="12.75">
      <c r="C116" s="143"/>
      <c r="D116" s="143"/>
      <c r="E116" s="144"/>
    </row>
    <row r="117" spans="3:5" ht="12.75">
      <c r="C117" s="143"/>
      <c r="D117" s="143"/>
      <c r="E117" s="144"/>
    </row>
    <row r="118" spans="3:5" ht="12.75">
      <c r="C118" s="143"/>
      <c r="D118" s="143"/>
      <c r="E118" s="144"/>
    </row>
    <row r="119" spans="3:5" ht="12.75">
      <c r="C119" s="143"/>
      <c r="D119" s="143"/>
      <c r="E119" s="144"/>
    </row>
    <row r="120" spans="3:5" ht="12.75">
      <c r="C120" s="143"/>
      <c r="D120" s="143"/>
      <c r="E120" s="144"/>
    </row>
    <row r="121" spans="3:5" ht="12.75">
      <c r="C121" s="143"/>
      <c r="D121" s="143"/>
      <c r="E121" s="144"/>
    </row>
    <row r="122" spans="3:5" ht="12.75">
      <c r="C122" s="143"/>
      <c r="D122" s="143"/>
      <c r="E122" s="144"/>
    </row>
    <row r="123" spans="3:5" ht="12.75">
      <c r="C123" s="143"/>
      <c r="D123" s="143"/>
      <c r="E123" s="144"/>
    </row>
    <row r="124" spans="3:5" ht="12.75">
      <c r="C124" s="143"/>
      <c r="D124" s="143"/>
      <c r="E124" s="144"/>
    </row>
    <row r="125" spans="3:5" ht="12.75">
      <c r="C125" s="143"/>
      <c r="D125" s="143"/>
      <c r="E125" s="144"/>
    </row>
    <row r="126" spans="3:5" ht="12.75">
      <c r="C126" s="143"/>
      <c r="D126" s="143"/>
      <c r="E126" s="144"/>
    </row>
    <row r="127" spans="3:5" ht="12.75">
      <c r="C127" s="143"/>
      <c r="D127" s="143"/>
      <c r="E127" s="144"/>
    </row>
    <row r="128" spans="3:5" ht="12.75">
      <c r="C128" s="143"/>
      <c r="D128" s="143"/>
      <c r="E128" s="144"/>
    </row>
    <row r="129" spans="3:5" ht="12.75">
      <c r="C129" s="143"/>
      <c r="D129" s="143"/>
      <c r="E129" s="144"/>
    </row>
    <row r="130" spans="3:5" ht="12.75">
      <c r="C130" s="143"/>
      <c r="D130" s="143"/>
      <c r="E130" s="144"/>
    </row>
    <row r="131" spans="3:5" ht="12.75">
      <c r="C131" s="143"/>
      <c r="D131" s="143"/>
      <c r="E131" s="144"/>
    </row>
    <row r="132" spans="3:5" ht="12.75">
      <c r="C132" s="143"/>
      <c r="D132" s="143"/>
      <c r="E132" s="144"/>
    </row>
    <row r="133" spans="3:5" ht="12.75">
      <c r="C133" s="143"/>
      <c r="D133" s="143"/>
      <c r="E133" s="144"/>
    </row>
    <row r="134" spans="3:5" ht="12.75">
      <c r="C134" s="143"/>
      <c r="D134" s="143"/>
      <c r="E134" s="144"/>
    </row>
    <row r="135" spans="3:5" ht="12.75">
      <c r="C135" s="143"/>
      <c r="D135" s="143"/>
      <c r="E135" s="144"/>
    </row>
    <row r="136" spans="3:5" ht="12.75">
      <c r="C136" s="143"/>
      <c r="D136" s="143"/>
      <c r="E136" s="144"/>
    </row>
    <row r="137" spans="3:5" ht="12.75">
      <c r="C137" s="143"/>
      <c r="D137" s="143"/>
      <c r="E137" s="144"/>
    </row>
    <row r="138" spans="3:5" ht="12.75">
      <c r="C138" s="143"/>
      <c r="D138" s="143"/>
      <c r="E138" s="144"/>
    </row>
    <row r="139" spans="3:5" ht="12.75">
      <c r="C139" s="143"/>
      <c r="D139" s="143"/>
      <c r="E139" s="144"/>
    </row>
    <row r="140" spans="3:5" ht="12.75">
      <c r="C140" s="143"/>
      <c r="D140" s="143"/>
      <c r="E140" s="144"/>
    </row>
    <row r="141" spans="3:5" ht="12.75">
      <c r="C141" s="143"/>
      <c r="D141" s="143"/>
      <c r="E141" s="144"/>
    </row>
    <row r="142" spans="3:5" ht="12.75">
      <c r="C142" s="143"/>
      <c r="D142" s="143"/>
      <c r="E142" s="144"/>
    </row>
    <row r="143" spans="3:5" ht="12.75">
      <c r="C143" s="143"/>
      <c r="D143" s="143"/>
      <c r="E143" s="144"/>
    </row>
    <row r="144" spans="3:5" ht="12.75">
      <c r="C144" s="143"/>
      <c r="D144" s="143"/>
      <c r="E144" s="144"/>
    </row>
    <row r="145" spans="3:5" ht="12.75">
      <c r="C145" s="143"/>
      <c r="D145" s="143"/>
      <c r="E145" s="144"/>
    </row>
    <row r="146" spans="3:5" ht="12.75">
      <c r="C146" s="143"/>
      <c r="D146" s="143"/>
      <c r="E146" s="144"/>
    </row>
    <row r="147" spans="3:5" ht="12.75">
      <c r="C147" s="143"/>
      <c r="D147" s="143"/>
      <c r="E147" s="144"/>
    </row>
    <row r="148" spans="3:5" ht="12.75">
      <c r="C148" s="143"/>
      <c r="D148" s="143"/>
      <c r="E148" s="144"/>
    </row>
    <row r="149" spans="3:5" ht="12.75">
      <c r="C149" s="143"/>
      <c r="D149" s="143"/>
      <c r="E149" s="144"/>
    </row>
    <row r="150" spans="3:5" ht="12.75">
      <c r="C150" s="143"/>
      <c r="D150" s="143"/>
      <c r="E150" s="144"/>
    </row>
    <row r="151" spans="3:5" ht="12.75">
      <c r="C151" s="143"/>
      <c r="D151" s="143"/>
      <c r="E151" s="144"/>
    </row>
    <row r="152" spans="3:5" ht="12.75">
      <c r="C152" s="143"/>
      <c r="D152" s="143"/>
      <c r="E152" s="144"/>
    </row>
    <row r="153" spans="3:5" ht="12.75">
      <c r="C153" s="143"/>
      <c r="D153" s="143"/>
      <c r="E153" s="144"/>
    </row>
    <row r="154" spans="3:5" ht="12.75">
      <c r="C154" s="143"/>
      <c r="D154" s="143"/>
      <c r="E154" s="144"/>
    </row>
    <row r="155" spans="3:5" ht="12.75">
      <c r="C155" s="143"/>
      <c r="D155" s="143"/>
      <c r="E155" s="144"/>
    </row>
    <row r="156" spans="3:5" ht="12.75">
      <c r="C156" s="143"/>
      <c r="D156" s="143"/>
      <c r="E156" s="144"/>
    </row>
    <row r="157" spans="3:5" ht="12.75">
      <c r="C157" s="143"/>
      <c r="D157" s="143"/>
      <c r="E157" s="144"/>
    </row>
    <row r="158" spans="3:5" ht="12.75">
      <c r="C158" s="143"/>
      <c r="D158" s="143"/>
      <c r="E158" s="144"/>
    </row>
    <row r="159" spans="3:5" ht="12.75">
      <c r="C159" s="143"/>
      <c r="D159" s="143"/>
      <c r="E159" s="144"/>
    </row>
    <row r="160" spans="3:5" ht="12.75">
      <c r="C160" s="143"/>
      <c r="D160" s="143"/>
      <c r="E160" s="144"/>
    </row>
    <row r="161" spans="3:5" ht="12.75">
      <c r="C161" s="143"/>
      <c r="D161" s="143"/>
      <c r="E161" s="144"/>
    </row>
    <row r="162" spans="3:5" ht="12.75">
      <c r="C162" s="143"/>
      <c r="D162" s="143"/>
      <c r="E162" s="144"/>
    </row>
    <row r="163" spans="3:5" ht="12.75">
      <c r="C163" s="143"/>
      <c r="D163" s="143"/>
      <c r="E163" s="144"/>
    </row>
    <row r="164" spans="3:5" ht="12.75">
      <c r="C164" s="143"/>
      <c r="D164" s="143"/>
      <c r="E164" s="144"/>
    </row>
    <row r="165" spans="3:5" ht="12.75">
      <c r="C165" s="143"/>
      <c r="D165" s="143"/>
      <c r="E165" s="144"/>
    </row>
    <row r="166" spans="3:5" ht="12.75">
      <c r="C166" s="143"/>
      <c r="D166" s="143"/>
      <c r="E166" s="144"/>
    </row>
    <row r="167" spans="3:5" ht="12.75">
      <c r="C167" s="143"/>
      <c r="D167" s="143"/>
      <c r="E167" s="144"/>
    </row>
    <row r="168" spans="3:5" ht="12.75">
      <c r="C168" s="143"/>
      <c r="D168" s="143"/>
      <c r="E168" s="144"/>
    </row>
    <row r="169" spans="3:5" ht="12.75">
      <c r="C169" s="143"/>
      <c r="D169" s="143"/>
      <c r="E169" s="144"/>
    </row>
    <row r="170" spans="3:5" ht="12.75">
      <c r="C170" s="143"/>
      <c r="D170" s="143"/>
      <c r="E170" s="144"/>
    </row>
    <row r="171" spans="3:5" ht="12.75">
      <c r="C171" s="143"/>
      <c r="D171" s="143"/>
      <c r="E171" s="144"/>
    </row>
    <row r="172" spans="3:5" ht="12.75">
      <c r="C172" s="143"/>
      <c r="D172" s="143"/>
      <c r="E172" s="144"/>
    </row>
    <row r="173" spans="3:5" ht="12.75">
      <c r="C173" s="143"/>
      <c r="D173" s="143"/>
      <c r="E173" s="144"/>
    </row>
    <row r="174" spans="3:5" ht="12.75">
      <c r="C174" s="143"/>
      <c r="D174" s="143"/>
      <c r="E174" s="144"/>
    </row>
    <row r="175" spans="3:5" ht="12.75">
      <c r="C175" s="143"/>
      <c r="D175" s="143"/>
      <c r="E175" s="144"/>
    </row>
    <row r="176" spans="3:5" ht="12.75">
      <c r="C176" s="143"/>
      <c r="D176" s="143"/>
      <c r="E176" s="144"/>
    </row>
    <row r="177" spans="3:5" ht="12.75">
      <c r="C177" s="143"/>
      <c r="D177" s="143"/>
      <c r="E177" s="144"/>
    </row>
    <row r="178" spans="3:5" ht="12.75">
      <c r="C178" s="143"/>
      <c r="D178" s="143"/>
      <c r="E178" s="144"/>
    </row>
    <row r="179" spans="3:5" ht="12.75">
      <c r="C179" s="143"/>
      <c r="D179" s="143"/>
      <c r="E179" s="144"/>
    </row>
    <row r="180" spans="3:5" ht="12.75">
      <c r="C180" s="143"/>
      <c r="D180" s="143"/>
      <c r="E180" s="144"/>
    </row>
    <row r="181" spans="3:5" ht="12.75">
      <c r="C181" s="143"/>
      <c r="D181" s="143"/>
      <c r="E181" s="144"/>
    </row>
    <row r="182" spans="3:5" ht="12.75">
      <c r="C182" s="143"/>
      <c r="D182" s="143"/>
      <c r="E182" s="144"/>
    </row>
    <row r="183" spans="3:5" ht="12.75">
      <c r="C183" s="143"/>
      <c r="D183" s="143"/>
      <c r="E183" s="144"/>
    </row>
    <row r="184" spans="3:5" ht="12.75">
      <c r="C184" s="143"/>
      <c r="D184" s="143"/>
      <c r="E184" s="144"/>
    </row>
    <row r="185" spans="3:5" ht="12.75">
      <c r="C185" s="143"/>
      <c r="D185" s="143"/>
      <c r="E185" s="144"/>
    </row>
    <row r="186" spans="3:5" ht="12.75">
      <c r="C186" s="143"/>
      <c r="D186" s="143"/>
      <c r="E186" s="144"/>
    </row>
    <row r="187" spans="3:5" ht="12.75">
      <c r="C187" s="143"/>
      <c r="D187" s="143"/>
      <c r="E187" s="144"/>
    </row>
    <row r="188" spans="3:5" ht="12.75">
      <c r="C188" s="143"/>
      <c r="D188" s="143"/>
      <c r="E188" s="144"/>
    </row>
    <row r="189" spans="3:5" ht="12.75">
      <c r="C189" s="143"/>
      <c r="D189" s="143"/>
      <c r="E189" s="144"/>
    </row>
    <row r="190" spans="3:5" ht="12.75">
      <c r="C190" s="143"/>
      <c r="D190" s="143"/>
      <c r="E190" s="144"/>
    </row>
    <row r="191" spans="3:5" ht="12.75">
      <c r="C191" s="143"/>
      <c r="D191" s="143"/>
      <c r="E191" s="144"/>
    </row>
    <row r="192" spans="3:5" ht="12.75">
      <c r="C192" s="143"/>
      <c r="D192" s="143"/>
      <c r="E192" s="144"/>
    </row>
    <row r="193" spans="3:5" ht="12.75">
      <c r="C193" s="143"/>
      <c r="D193" s="143"/>
      <c r="E193" s="144"/>
    </row>
    <row r="194" spans="3:5" ht="12.75">
      <c r="C194" s="143"/>
      <c r="D194" s="143"/>
      <c r="E194" s="144"/>
    </row>
    <row r="195" spans="3:5" ht="12.75">
      <c r="C195" s="143"/>
      <c r="D195" s="143"/>
      <c r="E195" s="144"/>
    </row>
    <row r="196" spans="3:5" ht="12.75">
      <c r="C196" s="143"/>
      <c r="D196" s="143"/>
      <c r="E196" s="144"/>
    </row>
    <row r="197" spans="3:5" ht="12.75">
      <c r="C197" s="143"/>
      <c r="D197" s="143"/>
      <c r="E197" s="144"/>
    </row>
    <row r="198" spans="3:5" ht="12.75">
      <c r="C198" s="143"/>
      <c r="D198" s="143"/>
      <c r="E198" s="144"/>
    </row>
    <row r="199" spans="3:5" ht="12.75">
      <c r="C199" s="143"/>
      <c r="D199" s="143"/>
      <c r="E199" s="144"/>
    </row>
    <row r="200" spans="3:5" ht="12.75">
      <c r="C200" s="143"/>
      <c r="D200" s="143"/>
      <c r="E200" s="144"/>
    </row>
    <row r="201" spans="3:5" ht="12.75">
      <c r="C201" s="143"/>
      <c r="D201" s="143"/>
      <c r="E201" s="144"/>
    </row>
    <row r="202" spans="3:5" ht="12.75">
      <c r="C202" s="143"/>
      <c r="D202" s="143"/>
      <c r="E202" s="144"/>
    </row>
    <row r="203" spans="3:5" ht="12.75">
      <c r="C203" s="143"/>
      <c r="D203" s="143"/>
      <c r="E203" s="144"/>
    </row>
    <row r="204" spans="3:5" ht="12.75">
      <c r="C204" s="143"/>
      <c r="D204" s="143"/>
      <c r="E204" s="144"/>
    </row>
    <row r="205" spans="3:5" ht="12.75">
      <c r="C205" s="143"/>
      <c r="D205" s="143"/>
      <c r="E205" s="144"/>
    </row>
    <row r="206" spans="3:5" ht="12.75">
      <c r="C206" s="143"/>
      <c r="D206" s="143"/>
      <c r="E206" s="144"/>
    </row>
    <row r="207" spans="3:5" ht="12.75">
      <c r="C207" s="143"/>
      <c r="D207" s="143"/>
      <c r="E207" s="144"/>
    </row>
    <row r="208" spans="3:5" ht="12.75">
      <c r="C208" s="143"/>
      <c r="D208" s="143"/>
      <c r="E208" s="144"/>
    </row>
    <row r="209" spans="3:5" ht="12.75">
      <c r="C209" s="143"/>
      <c r="D209" s="143"/>
      <c r="E209" s="144"/>
    </row>
    <row r="210" spans="3:5" ht="12.75">
      <c r="C210" s="143"/>
      <c r="D210" s="143"/>
      <c r="E210" s="144"/>
    </row>
    <row r="211" spans="3:5" ht="12.75">
      <c r="C211" s="143"/>
      <c r="D211" s="143"/>
      <c r="E211" s="144"/>
    </row>
    <row r="212" spans="3:5" ht="12.75">
      <c r="C212" s="143"/>
      <c r="D212" s="143"/>
      <c r="E212" s="144"/>
    </row>
    <row r="213" spans="3:5" ht="12.75">
      <c r="C213" s="143"/>
      <c r="D213" s="143"/>
      <c r="E213" s="144"/>
    </row>
    <row r="214" spans="3:5" ht="12.75">
      <c r="C214" s="143"/>
      <c r="D214" s="143"/>
      <c r="E214" s="144"/>
    </row>
    <row r="215" spans="3:5" ht="12.75">
      <c r="C215" s="143"/>
      <c r="D215" s="143"/>
      <c r="E215" s="144"/>
    </row>
    <row r="216" spans="3:5" ht="12.75">
      <c r="C216" s="143"/>
      <c r="D216" s="143"/>
      <c r="E216" s="144"/>
    </row>
    <row r="217" spans="3:5" ht="12.75">
      <c r="C217" s="143"/>
      <c r="D217" s="143"/>
      <c r="E217" s="144"/>
    </row>
    <row r="218" spans="3:5" ht="12.75">
      <c r="C218" s="143"/>
      <c r="D218" s="143"/>
      <c r="E218" s="144"/>
    </row>
    <row r="219" spans="3:5" ht="12.75">
      <c r="C219" s="143"/>
      <c r="D219" s="143"/>
      <c r="E219" s="144"/>
    </row>
    <row r="220" spans="3:5" ht="12.75">
      <c r="C220" s="143"/>
      <c r="D220" s="143"/>
      <c r="E220" s="144"/>
    </row>
    <row r="221" spans="3:5" ht="12.75">
      <c r="C221" s="143"/>
      <c r="D221" s="143"/>
      <c r="E221" s="144"/>
    </row>
    <row r="222" spans="3:5" ht="12.75">
      <c r="C222" s="143"/>
      <c r="D222" s="143"/>
      <c r="E222" s="144"/>
    </row>
    <row r="223" spans="3:5" ht="12.75">
      <c r="C223" s="143"/>
      <c r="D223" s="143"/>
      <c r="E223" s="144"/>
    </row>
    <row r="224" spans="3:5" ht="12.75">
      <c r="C224" s="143"/>
      <c r="D224" s="143"/>
      <c r="E224" s="144"/>
    </row>
    <row r="225" spans="3:5" ht="12.75">
      <c r="C225" s="143"/>
      <c r="D225" s="143"/>
      <c r="E225" s="144"/>
    </row>
    <row r="226" spans="3:5" ht="12.75">
      <c r="C226" s="143"/>
      <c r="D226" s="143"/>
      <c r="E226" s="144"/>
    </row>
    <row r="227" spans="3:5" ht="12.75">
      <c r="C227" s="143"/>
      <c r="D227" s="143"/>
      <c r="E227" s="144"/>
    </row>
    <row r="228" spans="3:5" ht="12.75">
      <c r="C228" s="143"/>
      <c r="D228" s="143"/>
      <c r="E228" s="144"/>
    </row>
    <row r="229" spans="3:5" ht="12.75">
      <c r="C229" s="143"/>
      <c r="D229" s="143"/>
      <c r="E229" s="144"/>
    </row>
    <row r="230" spans="3:5" ht="12.75">
      <c r="C230" s="143"/>
      <c r="D230" s="143"/>
      <c r="E230" s="144"/>
    </row>
    <row r="231" spans="3:5" ht="12.75">
      <c r="C231" s="143"/>
      <c r="D231" s="143"/>
      <c r="E231" s="144"/>
    </row>
    <row r="232" spans="3:5" ht="12.75">
      <c r="C232" s="143"/>
      <c r="D232" s="143"/>
      <c r="E232" s="144"/>
    </row>
    <row r="233" spans="3:5" ht="12.75">
      <c r="C233" s="143"/>
      <c r="D233" s="143"/>
      <c r="E233" s="144"/>
    </row>
    <row r="234" spans="3:5" ht="12.75">
      <c r="C234" s="143"/>
      <c r="D234" s="143"/>
      <c r="E234" s="144"/>
    </row>
    <row r="235" spans="3:5" ht="12.75">
      <c r="C235" s="143"/>
      <c r="D235" s="143"/>
      <c r="E235" s="144"/>
    </row>
    <row r="236" spans="3:5" ht="12.75">
      <c r="C236" s="143"/>
      <c r="D236" s="143"/>
      <c r="E236" s="144"/>
    </row>
    <row r="237" spans="3:5" ht="12.75">
      <c r="C237" s="143"/>
      <c r="D237" s="143"/>
      <c r="E237" s="144"/>
    </row>
    <row r="238" spans="3:5" ht="12.75">
      <c r="C238" s="143"/>
      <c r="D238" s="143"/>
      <c r="E238" s="144"/>
    </row>
    <row r="239" spans="3:5" ht="12.75">
      <c r="C239" s="143"/>
      <c r="D239" s="143"/>
      <c r="E239" s="144"/>
    </row>
    <row r="240" spans="3:5" ht="12.75">
      <c r="C240" s="143"/>
      <c r="D240" s="143"/>
      <c r="E240" s="144"/>
    </row>
    <row r="241" spans="3:5" ht="12.75">
      <c r="C241" s="143"/>
      <c r="D241" s="143"/>
      <c r="E241" s="144"/>
    </row>
    <row r="242" spans="3:5" ht="12.75">
      <c r="C242" s="143"/>
      <c r="D242" s="143"/>
      <c r="E242" s="144"/>
    </row>
    <row r="243" spans="3:5" ht="12.75">
      <c r="C243" s="143"/>
      <c r="D243" s="143"/>
      <c r="E243" s="144"/>
    </row>
    <row r="244" spans="3:5" ht="12.75">
      <c r="C244" s="143"/>
      <c r="D244" s="143"/>
      <c r="E244" s="144"/>
    </row>
    <row r="245" spans="3:5" ht="12.75">
      <c r="C245" s="143"/>
      <c r="D245" s="143"/>
      <c r="E245" s="144"/>
    </row>
    <row r="246" spans="3:5" ht="12.75">
      <c r="C246" s="143"/>
      <c r="D246" s="143"/>
      <c r="E246" s="144"/>
    </row>
    <row r="247" spans="3:5" ht="12.75">
      <c r="C247" s="143"/>
      <c r="D247" s="143"/>
      <c r="E247" s="144"/>
    </row>
    <row r="248" spans="3:5" ht="12.75">
      <c r="C248" s="143"/>
      <c r="D248" s="143"/>
      <c r="E248" s="144"/>
    </row>
    <row r="249" spans="3:5" ht="12.75">
      <c r="C249" s="143"/>
      <c r="D249" s="143"/>
      <c r="E249" s="144"/>
    </row>
    <row r="250" spans="3:5" ht="12.75">
      <c r="C250" s="143"/>
      <c r="D250" s="143"/>
      <c r="E250" s="144"/>
    </row>
    <row r="251" spans="3:5" ht="12.75">
      <c r="C251" s="143"/>
      <c r="D251" s="143"/>
      <c r="E251" s="144"/>
    </row>
    <row r="252" spans="3:5" ht="12.75">
      <c r="C252" s="143"/>
      <c r="D252" s="143"/>
      <c r="E252" s="144"/>
    </row>
    <row r="253" spans="3:5" ht="12.75">
      <c r="C253" s="143"/>
      <c r="D253" s="143"/>
      <c r="E253" s="144"/>
    </row>
    <row r="254" spans="3:5" ht="12.75">
      <c r="C254" s="143"/>
      <c r="D254" s="143"/>
      <c r="E254" s="144"/>
    </row>
    <row r="255" spans="3:5" ht="12.75">
      <c r="C255" s="143"/>
      <c r="D255" s="143"/>
      <c r="E255" s="144"/>
    </row>
    <row r="256" spans="3:5" ht="12.75">
      <c r="C256" s="143"/>
      <c r="D256" s="143"/>
      <c r="E256" s="144"/>
    </row>
    <row r="257" spans="3:5" ht="12.75">
      <c r="C257" s="143"/>
      <c r="D257" s="143"/>
      <c r="E257" s="144"/>
    </row>
    <row r="258" spans="3:5" ht="12.75">
      <c r="C258" s="143"/>
      <c r="D258" s="143"/>
      <c r="E258" s="144"/>
    </row>
    <row r="259" spans="3:5" ht="12.75">
      <c r="C259" s="143"/>
      <c r="D259" s="143"/>
      <c r="E259" s="144"/>
    </row>
    <row r="260" spans="3:5" ht="12.75">
      <c r="C260" s="143"/>
      <c r="D260" s="143"/>
      <c r="E260" s="144"/>
    </row>
    <row r="261" spans="3:5" ht="12.75">
      <c r="C261" s="143"/>
      <c r="D261" s="143"/>
      <c r="E261" s="144"/>
    </row>
    <row r="262" spans="3:5" ht="12.75">
      <c r="C262" s="143"/>
      <c r="D262" s="143"/>
      <c r="E262" s="144"/>
    </row>
    <row r="263" spans="3:5" ht="12.75">
      <c r="C263" s="143"/>
      <c r="D263" s="143"/>
      <c r="E263" s="144"/>
    </row>
    <row r="264" spans="3:5" ht="12.75">
      <c r="C264" s="143"/>
      <c r="D264" s="143"/>
      <c r="E264" s="144"/>
    </row>
    <row r="265" spans="3:5" ht="12.75">
      <c r="C265" s="143"/>
      <c r="D265" s="143"/>
      <c r="E265" s="144"/>
    </row>
    <row r="266" spans="3:5" ht="12.75">
      <c r="C266" s="143"/>
      <c r="D266" s="143"/>
      <c r="E266" s="144"/>
    </row>
    <row r="267" spans="3:5" ht="12.75">
      <c r="C267" s="143"/>
      <c r="D267" s="143"/>
      <c r="E267" s="144"/>
    </row>
    <row r="268" spans="3:5" ht="12.75">
      <c r="C268" s="143"/>
      <c r="D268" s="143"/>
      <c r="E268" s="144"/>
    </row>
    <row r="269" spans="3:5" ht="12.75">
      <c r="C269" s="143"/>
      <c r="D269" s="143"/>
      <c r="E269" s="144"/>
    </row>
    <row r="270" spans="3:5" ht="12.75">
      <c r="C270" s="143"/>
      <c r="D270" s="143"/>
      <c r="E270" s="144"/>
    </row>
    <row r="271" spans="3:5" ht="12.75">
      <c r="C271" s="143"/>
      <c r="D271" s="143"/>
      <c r="E271" s="144"/>
    </row>
    <row r="272" spans="3:5" ht="12.75">
      <c r="C272" s="143"/>
      <c r="D272" s="143"/>
      <c r="E272" s="144"/>
    </row>
    <row r="273" spans="3:5" ht="12.75">
      <c r="C273" s="143"/>
      <c r="D273" s="143"/>
      <c r="E273" s="144"/>
    </row>
    <row r="274" spans="3:5" ht="12.75">
      <c r="C274" s="143"/>
      <c r="D274" s="143"/>
      <c r="E274" s="144"/>
    </row>
    <row r="275" spans="3:5" ht="12.75">
      <c r="C275" s="143"/>
      <c r="D275" s="143"/>
      <c r="E275" s="144"/>
    </row>
    <row r="276" spans="3:5" ht="12.75">
      <c r="C276" s="143"/>
      <c r="D276" s="143"/>
      <c r="E276" s="144"/>
    </row>
    <row r="277" spans="3:5" ht="12.75">
      <c r="C277" s="143"/>
      <c r="D277" s="143"/>
      <c r="E277" s="144"/>
    </row>
    <row r="278" spans="3:5" ht="12.75">
      <c r="C278" s="143"/>
      <c r="D278" s="143"/>
      <c r="E278" s="144"/>
    </row>
    <row r="279" spans="3:5" ht="12.75">
      <c r="C279" s="143"/>
      <c r="D279" s="143"/>
      <c r="E279" s="144"/>
    </row>
    <row r="280" spans="3:5" ht="12.75">
      <c r="C280" s="143"/>
      <c r="D280" s="143"/>
      <c r="E280" s="144"/>
    </row>
    <row r="281" spans="3:5" ht="12.75">
      <c r="C281" s="143"/>
      <c r="D281" s="143"/>
      <c r="E281" s="144"/>
    </row>
    <row r="282" spans="3:5" ht="12.75">
      <c r="C282" s="143"/>
      <c r="D282" s="143"/>
      <c r="E282" s="144"/>
    </row>
    <row r="283" spans="3:5" ht="12.75">
      <c r="C283" s="143"/>
      <c r="D283" s="143"/>
      <c r="E283" s="144"/>
    </row>
    <row r="284" spans="3:5" ht="12.75">
      <c r="C284" s="143"/>
      <c r="D284" s="143"/>
      <c r="E284" s="144"/>
    </row>
    <row r="285" spans="3:5" ht="12.75">
      <c r="C285" s="143"/>
      <c r="D285" s="143"/>
      <c r="E285" s="144"/>
    </row>
    <row r="286" spans="3:5" ht="12.75">
      <c r="C286" s="143"/>
      <c r="D286" s="143"/>
      <c r="E286" s="144"/>
    </row>
    <row r="287" spans="3:5" ht="12.75">
      <c r="C287" s="143"/>
      <c r="D287" s="143"/>
      <c r="E287" s="144"/>
    </row>
    <row r="288" spans="3:5" ht="12.75">
      <c r="C288" s="143"/>
      <c r="D288" s="143"/>
      <c r="E288" s="144"/>
    </row>
    <row r="289" spans="3:5" ht="12.75">
      <c r="C289" s="143"/>
      <c r="D289" s="143"/>
      <c r="E289" s="144"/>
    </row>
    <row r="290" spans="3:5" ht="12.75">
      <c r="C290" s="143"/>
      <c r="D290" s="143"/>
      <c r="E290" s="144"/>
    </row>
    <row r="291" spans="3:5" ht="12.75">
      <c r="C291" s="143"/>
      <c r="D291" s="143"/>
      <c r="E291" s="144"/>
    </row>
    <row r="292" spans="3:5" ht="12.75">
      <c r="C292" s="143"/>
      <c r="D292" s="143"/>
      <c r="E292" s="144"/>
    </row>
    <row r="293" spans="3:5" ht="12.75">
      <c r="C293" s="143"/>
      <c r="D293" s="143"/>
      <c r="E293" s="144"/>
    </row>
    <row r="294" spans="3:5" ht="12.75">
      <c r="C294" s="143"/>
      <c r="D294" s="143"/>
      <c r="E294" s="144"/>
    </row>
    <row r="295" spans="3:5" ht="12.75">
      <c r="C295" s="143"/>
      <c r="D295" s="143"/>
      <c r="E295" s="144"/>
    </row>
    <row r="296" spans="3:5" ht="12.75">
      <c r="C296" s="143"/>
      <c r="D296" s="143"/>
      <c r="E296" s="144"/>
    </row>
    <row r="297" spans="3:5" ht="12.75">
      <c r="C297" s="143"/>
      <c r="D297" s="143"/>
      <c r="E297" s="144"/>
    </row>
    <row r="298" spans="3:5" ht="12.75">
      <c r="C298" s="143"/>
      <c r="D298" s="143"/>
      <c r="E298" s="144"/>
    </row>
    <row r="299" spans="3:5" ht="12.75">
      <c r="C299" s="143"/>
      <c r="D299" s="143"/>
      <c r="E299" s="144"/>
    </row>
    <row r="300" spans="3:5" ht="12.75">
      <c r="C300" s="143"/>
      <c r="D300" s="143"/>
      <c r="E300" s="144"/>
    </row>
    <row r="301" spans="3:5" ht="12.75">
      <c r="C301" s="143"/>
      <c r="D301" s="143"/>
      <c r="E301" s="144"/>
    </row>
    <row r="302" spans="3:5" ht="12.75">
      <c r="C302" s="143"/>
      <c r="D302" s="143"/>
      <c r="E302" s="144"/>
    </row>
    <row r="303" spans="3:5" ht="12.75">
      <c r="C303" s="143"/>
      <c r="D303" s="143"/>
      <c r="E303" s="144"/>
    </row>
    <row r="304" spans="3:5" ht="12.75">
      <c r="C304" s="143"/>
      <c r="D304" s="143"/>
      <c r="E304" s="144"/>
    </row>
    <row r="305" spans="3:5" ht="12.75">
      <c r="C305" s="143"/>
      <c r="D305" s="143"/>
      <c r="E305" s="144"/>
    </row>
    <row r="306" spans="3:5" ht="12.75">
      <c r="C306" s="143"/>
      <c r="D306" s="143"/>
      <c r="E306" s="144"/>
    </row>
    <row r="307" spans="3:5" ht="12.75">
      <c r="C307" s="143"/>
      <c r="D307" s="143"/>
      <c r="E307" s="144"/>
    </row>
    <row r="308" spans="3:5" ht="12.75">
      <c r="C308" s="143"/>
      <c r="D308" s="143"/>
      <c r="E308" s="144"/>
    </row>
    <row r="309" spans="3:5" ht="12.75">
      <c r="C309" s="143"/>
      <c r="D309" s="143"/>
      <c r="E309" s="144"/>
    </row>
    <row r="310" spans="3:5" ht="12.75">
      <c r="C310" s="143"/>
      <c r="D310" s="143"/>
      <c r="E310" s="144"/>
    </row>
    <row r="311" spans="3:5" ht="12.75">
      <c r="C311" s="143"/>
      <c r="D311" s="143"/>
      <c r="E311" s="144"/>
    </row>
    <row r="312" spans="3:5" ht="12.75">
      <c r="C312" s="143"/>
      <c r="D312" s="143"/>
      <c r="E312" s="144"/>
    </row>
    <row r="313" spans="3:5" ht="12.75">
      <c r="C313" s="143"/>
      <c r="D313" s="143"/>
      <c r="E313" s="144"/>
    </row>
    <row r="314" spans="3:5" ht="12.75">
      <c r="C314" s="143"/>
      <c r="D314" s="143"/>
      <c r="E314" s="144"/>
    </row>
    <row r="315" spans="3:5" ht="12.75">
      <c r="C315" s="143"/>
      <c r="D315" s="143"/>
      <c r="E315" s="144"/>
    </row>
    <row r="316" spans="3:5" ht="12.75">
      <c r="C316" s="143"/>
      <c r="D316" s="143"/>
      <c r="E316" s="144"/>
    </row>
    <row r="317" spans="3:5" ht="12.75">
      <c r="C317" s="143"/>
      <c r="D317" s="143"/>
      <c r="E317" s="144"/>
    </row>
    <row r="318" spans="3:5" ht="12.75">
      <c r="C318" s="143"/>
      <c r="D318" s="143"/>
      <c r="E318" s="144"/>
    </row>
    <row r="319" spans="3:5" ht="12.75">
      <c r="C319" s="143"/>
      <c r="D319" s="143"/>
      <c r="E319" s="144"/>
    </row>
    <row r="320" spans="3:5" ht="12.75">
      <c r="C320" s="143"/>
      <c r="D320" s="143"/>
      <c r="E320" s="144"/>
    </row>
    <row r="321" spans="3:5" ht="12.75">
      <c r="C321" s="143"/>
      <c r="D321" s="143"/>
      <c r="E321" s="144"/>
    </row>
    <row r="322" spans="3:5" ht="12.75">
      <c r="C322" s="143"/>
      <c r="D322" s="143"/>
      <c r="E322" s="144"/>
    </row>
    <row r="323" spans="3:5" ht="12.75">
      <c r="C323" s="143"/>
      <c r="D323" s="143"/>
      <c r="E323" s="144"/>
    </row>
    <row r="324" spans="3:5" ht="12.75">
      <c r="C324" s="143"/>
      <c r="D324" s="143"/>
      <c r="E324" s="144"/>
    </row>
    <row r="325" spans="3:5" ht="12.75">
      <c r="C325" s="143"/>
      <c r="D325" s="143"/>
      <c r="E325" s="144"/>
    </row>
    <row r="326" spans="3:5" ht="12.75">
      <c r="C326" s="143"/>
      <c r="D326" s="143"/>
      <c r="E326" s="144"/>
    </row>
    <row r="327" spans="3:5" ht="12.75">
      <c r="C327" s="143"/>
      <c r="D327" s="143"/>
      <c r="E327" s="144"/>
    </row>
    <row r="328" spans="3:5" ht="12.75">
      <c r="C328" s="143"/>
      <c r="D328" s="143"/>
      <c r="E328" s="144"/>
    </row>
    <row r="329" spans="3:5" ht="12.75">
      <c r="C329" s="143"/>
      <c r="D329" s="143"/>
      <c r="E329" s="144"/>
    </row>
    <row r="330" spans="3:5" ht="12.75">
      <c r="C330" s="143"/>
      <c r="D330" s="143"/>
      <c r="E330" s="144"/>
    </row>
    <row r="331" spans="3:5" ht="12.75">
      <c r="C331" s="143"/>
      <c r="D331" s="143"/>
      <c r="E331" s="144"/>
    </row>
    <row r="332" spans="3:5" ht="12.75">
      <c r="C332" s="143"/>
      <c r="D332" s="143"/>
      <c r="E332" s="144"/>
    </row>
    <row r="333" spans="3:5" ht="12.75">
      <c r="C333" s="143"/>
      <c r="D333" s="143"/>
      <c r="E333" s="144"/>
    </row>
    <row r="334" spans="3:5" ht="12.75">
      <c r="C334" s="143"/>
      <c r="D334" s="143"/>
      <c r="E334" s="144"/>
    </row>
    <row r="335" spans="3:5" ht="12.75">
      <c r="C335" s="143"/>
      <c r="D335" s="143"/>
      <c r="E335" s="144"/>
    </row>
    <row r="336" spans="3:5" ht="12.75">
      <c r="C336" s="143"/>
      <c r="D336" s="143"/>
      <c r="E336" s="144"/>
    </row>
    <row r="337" spans="3:5" ht="12.75">
      <c r="C337" s="143"/>
      <c r="D337" s="143"/>
      <c r="E337" s="144"/>
    </row>
    <row r="338" spans="3:5" ht="12.75">
      <c r="C338" s="143"/>
      <c r="D338" s="143"/>
      <c r="E338" s="144"/>
    </row>
    <row r="339" spans="3:5" ht="12.75">
      <c r="C339" s="143"/>
      <c r="D339" s="143"/>
      <c r="E339" s="144"/>
    </row>
    <row r="340" spans="3:5" ht="12.75">
      <c r="C340" s="143"/>
      <c r="D340" s="143"/>
      <c r="E340" s="144"/>
    </row>
    <row r="341" spans="3:5" ht="12.75">
      <c r="C341" s="143"/>
      <c r="D341" s="143"/>
      <c r="E341" s="144"/>
    </row>
    <row r="342" spans="3:5" ht="12.75">
      <c r="C342" s="143"/>
      <c r="D342" s="143"/>
      <c r="E342" s="144"/>
    </row>
    <row r="343" spans="3:5" ht="12.75">
      <c r="C343" s="143"/>
      <c r="D343" s="143"/>
      <c r="E343" s="144"/>
    </row>
    <row r="344" spans="3:5" ht="12.75">
      <c r="C344" s="143"/>
      <c r="D344" s="143"/>
      <c r="E344" s="144"/>
    </row>
    <row r="345" spans="3:5" ht="12.75">
      <c r="C345" s="143"/>
      <c r="D345" s="143"/>
      <c r="E345" s="144"/>
    </row>
    <row r="346" spans="3:5" ht="12.75">
      <c r="C346" s="143"/>
      <c r="D346" s="143"/>
      <c r="E346" s="144"/>
    </row>
    <row r="347" spans="3:5" ht="12.75">
      <c r="C347" s="143"/>
      <c r="D347" s="143"/>
      <c r="E347" s="144"/>
    </row>
    <row r="348" spans="3:5" ht="12.75">
      <c r="C348" s="143"/>
      <c r="D348" s="143"/>
      <c r="E348" s="144"/>
    </row>
    <row r="349" spans="3:5" ht="12.75">
      <c r="C349" s="143"/>
      <c r="D349" s="143"/>
      <c r="E349" s="144"/>
    </row>
    <row r="350" spans="3:5" ht="12.75">
      <c r="C350" s="143"/>
      <c r="D350" s="143"/>
      <c r="E350" s="144"/>
    </row>
    <row r="351" spans="3:5" ht="12.75">
      <c r="C351" s="143"/>
      <c r="D351" s="143"/>
      <c r="E351" s="144"/>
    </row>
    <row r="352" spans="3:5" ht="12.75">
      <c r="C352" s="143"/>
      <c r="D352" s="143"/>
      <c r="E352" s="144"/>
    </row>
    <row r="353" spans="3:5" ht="12.75">
      <c r="C353" s="143"/>
      <c r="D353" s="143"/>
      <c r="E353" s="144"/>
    </row>
    <row r="354" spans="3:5" ht="12.75">
      <c r="C354" s="143"/>
      <c r="D354" s="143"/>
      <c r="E354" s="144"/>
    </row>
    <row r="355" spans="3:5" ht="12.75">
      <c r="C355" s="143"/>
      <c r="D355" s="143"/>
      <c r="E355" s="144"/>
    </row>
    <row r="356" spans="3:5" ht="12.75">
      <c r="C356" s="143"/>
      <c r="D356" s="143"/>
      <c r="E356" s="144"/>
    </row>
    <row r="357" spans="3:5" ht="12.75">
      <c r="C357" s="143"/>
      <c r="D357" s="143"/>
      <c r="E357" s="144"/>
    </row>
    <row r="358" spans="3:5" ht="12.75">
      <c r="C358" s="143"/>
      <c r="D358" s="143"/>
      <c r="E358" s="144"/>
    </row>
    <row r="359" spans="3:5" ht="12.75">
      <c r="C359" s="143"/>
      <c r="D359" s="143"/>
      <c r="E359" s="144"/>
    </row>
    <row r="360" spans="3:5" ht="12.75">
      <c r="C360" s="143"/>
      <c r="D360" s="143"/>
      <c r="E360" s="144"/>
    </row>
    <row r="361" spans="3:5" ht="12.75">
      <c r="C361" s="143"/>
      <c r="D361" s="143"/>
      <c r="E361" s="144"/>
    </row>
    <row r="362" spans="3:5" ht="12.75">
      <c r="C362" s="143"/>
      <c r="D362" s="143"/>
      <c r="E362" s="144"/>
    </row>
    <row r="363" spans="3:5" ht="12.75">
      <c r="C363" s="143"/>
      <c r="D363" s="143"/>
      <c r="E363" s="144"/>
    </row>
    <row r="364" spans="3:5" ht="12.75">
      <c r="C364" s="143"/>
      <c r="D364" s="143"/>
      <c r="E364" s="144"/>
    </row>
    <row r="365" spans="3:5" ht="12.75">
      <c r="C365" s="143"/>
      <c r="D365" s="143"/>
      <c r="E365" s="144"/>
    </row>
    <row r="366" spans="3:5" ht="12.75">
      <c r="C366" s="143"/>
      <c r="D366" s="143"/>
      <c r="E366" s="144"/>
    </row>
    <row r="367" spans="3:5" ht="12.75">
      <c r="C367" s="143"/>
      <c r="D367" s="143"/>
      <c r="E367" s="144"/>
    </row>
    <row r="368" spans="3:5" ht="12.75">
      <c r="C368" s="143"/>
      <c r="D368" s="143"/>
      <c r="E368" s="144"/>
    </row>
    <row r="369" spans="3:5" ht="12.75">
      <c r="C369" s="143"/>
      <c r="D369" s="143"/>
      <c r="E369" s="144"/>
    </row>
    <row r="370" spans="3:5" ht="12.75">
      <c r="C370" s="143"/>
      <c r="D370" s="143"/>
      <c r="E370" s="144"/>
    </row>
    <row r="371" spans="3:5" ht="12.75">
      <c r="C371" s="143"/>
      <c r="D371" s="143"/>
      <c r="E371" s="144"/>
    </row>
    <row r="372" spans="3:5" ht="12.75">
      <c r="C372" s="143"/>
      <c r="D372" s="143"/>
      <c r="E372" s="144"/>
    </row>
    <row r="373" spans="3:5" ht="12.75">
      <c r="C373" s="143"/>
      <c r="D373" s="143"/>
      <c r="E373" s="144"/>
    </row>
    <row r="374" spans="3:5" ht="12.75">
      <c r="C374" s="143"/>
      <c r="D374" s="143"/>
      <c r="E374" s="144"/>
    </row>
    <row r="375" spans="3:5" ht="12.75">
      <c r="C375" s="143"/>
      <c r="D375" s="143"/>
      <c r="E375" s="144"/>
    </row>
    <row r="376" spans="3:5" ht="12.75">
      <c r="C376" s="143"/>
      <c r="D376" s="143"/>
      <c r="E376" s="144"/>
    </row>
    <row r="377" spans="3:5" ht="12.75">
      <c r="C377" s="143"/>
      <c r="D377" s="143"/>
      <c r="E377" s="144"/>
    </row>
    <row r="378" spans="3:5" ht="12.75">
      <c r="C378" s="143"/>
      <c r="D378" s="143"/>
      <c r="E378" s="144"/>
    </row>
    <row r="379" spans="3:5" ht="12.75">
      <c r="C379" s="143"/>
      <c r="D379" s="143"/>
      <c r="E379" s="144"/>
    </row>
    <row r="380" spans="3:5" ht="12.75">
      <c r="C380" s="143"/>
      <c r="D380" s="143"/>
      <c r="E380" s="144"/>
    </row>
    <row r="381" spans="3:5" ht="12.75">
      <c r="C381" s="143"/>
      <c r="D381" s="143"/>
      <c r="E381" s="144"/>
    </row>
    <row r="382" spans="3:5" ht="12.75">
      <c r="C382" s="143"/>
      <c r="D382" s="143"/>
      <c r="E382" s="144"/>
    </row>
    <row r="383" spans="3:5" ht="12.75">
      <c r="C383" s="143"/>
      <c r="D383" s="143"/>
      <c r="E383" s="144"/>
    </row>
    <row r="384" spans="3:5" ht="12.75">
      <c r="C384" s="143"/>
      <c r="D384" s="143"/>
      <c r="E384" s="144"/>
    </row>
    <row r="385" spans="3:5" ht="12.75">
      <c r="C385" s="143"/>
      <c r="D385" s="143"/>
      <c r="E385" s="144"/>
    </row>
    <row r="386" spans="3:5" ht="12.75">
      <c r="C386" s="143"/>
      <c r="D386" s="143"/>
      <c r="E386" s="144"/>
    </row>
    <row r="387" spans="3:5" ht="12.75">
      <c r="C387" s="143"/>
      <c r="D387" s="143"/>
      <c r="E387" s="144"/>
    </row>
    <row r="388" spans="3:5" ht="12.75">
      <c r="C388" s="143"/>
      <c r="D388" s="143"/>
      <c r="E388" s="144"/>
    </row>
    <row r="389" spans="3:5" ht="12.75">
      <c r="C389" s="143"/>
      <c r="D389" s="143"/>
      <c r="E389" s="144"/>
    </row>
    <row r="390" spans="3:5" ht="12.75">
      <c r="C390" s="143"/>
      <c r="D390" s="143"/>
      <c r="E390" s="144"/>
    </row>
    <row r="391" spans="3:5" ht="12.75">
      <c r="C391" s="143"/>
      <c r="D391" s="143"/>
      <c r="E391" s="144"/>
    </row>
    <row r="392" spans="3:5" ht="12.75">
      <c r="C392" s="143"/>
      <c r="D392" s="143"/>
      <c r="E392" s="144"/>
    </row>
    <row r="393" spans="3:5" ht="12.75">
      <c r="C393" s="143"/>
      <c r="D393" s="143"/>
      <c r="E393" s="144"/>
    </row>
    <row r="394" spans="3:5" ht="12.75">
      <c r="C394" s="143"/>
      <c r="D394" s="143"/>
      <c r="E394" s="144"/>
    </row>
    <row r="395" spans="3:5" ht="12.75">
      <c r="C395" s="143"/>
      <c r="D395" s="143"/>
      <c r="E395" s="144"/>
    </row>
    <row r="396" spans="3:5" ht="12.75">
      <c r="C396" s="143"/>
      <c r="D396" s="143"/>
      <c r="E396" s="144"/>
    </row>
    <row r="397" spans="3:5" ht="12.75">
      <c r="C397" s="143"/>
      <c r="D397" s="143"/>
      <c r="E397" s="144"/>
    </row>
    <row r="398" spans="3:5" ht="12.75">
      <c r="C398" s="143"/>
      <c r="D398" s="143"/>
      <c r="E398" s="144"/>
    </row>
    <row r="399" spans="3:5" ht="12.75">
      <c r="C399" s="143"/>
      <c r="D399" s="143"/>
      <c r="E399" s="144"/>
    </row>
    <row r="400" spans="3:5" ht="12.75">
      <c r="C400" s="143"/>
      <c r="D400" s="143"/>
      <c r="E400" s="144"/>
    </row>
    <row r="401" spans="3:5" ht="12.75">
      <c r="C401" s="143"/>
      <c r="D401" s="143"/>
      <c r="E401" s="144"/>
    </row>
    <row r="402" spans="3:5" ht="12.75">
      <c r="C402" s="143"/>
      <c r="D402" s="143"/>
      <c r="E402" s="144"/>
    </row>
    <row r="403" spans="3:5" ht="12.75">
      <c r="C403" s="143"/>
      <c r="D403" s="143"/>
      <c r="E403" s="144"/>
    </row>
    <row r="404" spans="3:5" ht="12.75">
      <c r="C404" s="143"/>
      <c r="D404" s="143"/>
      <c r="E404" s="144"/>
    </row>
    <row r="405" spans="3:5" ht="12.75">
      <c r="C405" s="143"/>
      <c r="D405" s="143"/>
      <c r="E405" s="144"/>
    </row>
    <row r="406" spans="3:5" ht="12.75">
      <c r="C406" s="143"/>
      <c r="D406" s="143"/>
      <c r="E406" s="144"/>
    </row>
    <row r="407" spans="3:5" ht="12.75">
      <c r="C407" s="143"/>
      <c r="D407" s="143"/>
      <c r="E407" s="144"/>
    </row>
    <row r="408" spans="3:5" ht="12.75">
      <c r="C408" s="143"/>
      <c r="D408" s="143"/>
      <c r="E408" s="144"/>
    </row>
    <row r="409" spans="3:5" ht="12.75">
      <c r="C409" s="143"/>
      <c r="D409" s="143"/>
      <c r="E409" s="144"/>
    </row>
    <row r="410" spans="3:5" ht="12.75">
      <c r="C410" s="143"/>
      <c r="D410" s="143"/>
      <c r="E410" s="144"/>
    </row>
    <row r="411" spans="3:5" ht="12.75">
      <c r="C411" s="143"/>
      <c r="D411" s="143"/>
      <c r="E411" s="144"/>
    </row>
    <row r="412" spans="3:5" ht="12.75">
      <c r="C412" s="143"/>
      <c r="D412" s="143"/>
      <c r="E412" s="144"/>
    </row>
    <row r="413" spans="3:5" ht="12.75">
      <c r="C413" s="143"/>
      <c r="D413" s="143"/>
      <c r="E413" s="144"/>
    </row>
    <row r="414" spans="3:5" ht="12.75">
      <c r="C414" s="143"/>
      <c r="D414" s="143"/>
      <c r="E414" s="144"/>
    </row>
    <row r="415" spans="3:5" ht="12.75">
      <c r="C415" s="143"/>
      <c r="D415" s="143"/>
      <c r="E415" s="144"/>
    </row>
    <row r="416" spans="3:5" ht="12.75">
      <c r="C416" s="143"/>
      <c r="D416" s="143"/>
      <c r="E416" s="144"/>
    </row>
    <row r="417" spans="3:5" ht="12.75">
      <c r="C417" s="143"/>
      <c r="D417" s="143"/>
      <c r="E417" s="144"/>
    </row>
    <row r="418" spans="3:5" ht="12.75">
      <c r="C418" s="143"/>
      <c r="D418" s="143"/>
      <c r="E418" s="144"/>
    </row>
    <row r="419" spans="3:5" ht="12.75">
      <c r="C419" s="143"/>
      <c r="D419" s="143"/>
      <c r="E419" s="144"/>
    </row>
    <row r="420" spans="3:5" ht="12.75">
      <c r="C420" s="143"/>
      <c r="D420" s="143"/>
      <c r="E420" s="144"/>
    </row>
    <row r="421" spans="3:5" ht="12.75">
      <c r="C421" s="143"/>
      <c r="D421" s="143"/>
      <c r="E421" s="144"/>
    </row>
    <row r="422" spans="3:5" ht="12.75">
      <c r="C422" s="143"/>
      <c r="D422" s="143"/>
      <c r="E422" s="144"/>
    </row>
  </sheetData>
  <sheetProtection/>
  <mergeCells count="1">
    <mergeCell ref="A1:E1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scale="9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40"/>
  <dimension ref="A1:V70"/>
  <sheetViews>
    <sheetView zoomScalePageLayoutView="0" workbookViewId="0" topLeftCell="A1">
      <selection activeCell="C7" sqref="C7:C70"/>
    </sheetView>
  </sheetViews>
  <sheetFormatPr defaultColWidth="9.00390625" defaultRowHeight="12.75"/>
  <cols>
    <col min="1" max="1" width="4.00390625" style="146" customWidth="1"/>
    <col min="2" max="4" width="15.75390625" style="152" customWidth="1"/>
    <col min="5" max="30" width="9.125" style="152" customWidth="1"/>
    <col min="31" max="16384" width="9.125" style="146" customWidth="1"/>
  </cols>
  <sheetData>
    <row r="1" spans="1:22" ht="11.25">
      <c r="A1" s="150"/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 t="s">
        <v>28</v>
      </c>
      <c r="R1" s="151"/>
      <c r="S1" s="151"/>
      <c r="T1" s="151"/>
      <c r="U1" s="151"/>
      <c r="V1" s="151"/>
    </row>
    <row r="2" spans="1:17" ht="11.25">
      <c r="A2" s="153">
        <v>1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 t="s">
        <v>28</v>
      </c>
    </row>
    <row r="4" spans="1:17" ht="6.75" customHeight="1">
      <c r="A4" s="147"/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</row>
    <row r="5" spans="2:4" ht="11.25" customHeight="1" thickBot="1">
      <c r="B5" s="155" t="s">
        <v>186</v>
      </c>
      <c r="C5" s="156"/>
      <c r="D5" s="156"/>
    </row>
    <row r="6" spans="2:4" ht="11.25" customHeight="1">
      <c r="B6" s="157"/>
      <c r="C6" s="158">
        <f>IF($B6="","",MID($B6,1,FIND("-",$B6,1)-1))</f>
      </c>
      <c r="D6" s="158">
        <f>IF($B6="","",MID($B6,1,FIND("-",$B6,1)-1))</f>
      </c>
    </row>
    <row r="7" spans="1:4" ht="11.25" customHeight="1">
      <c r="A7" s="146">
        <v>1</v>
      </c>
      <c r="B7" s="145" t="e">
        <f ca="1">INDIRECT(CONCATENATE("[Draw_double_nejD.xls]Draw!","D2"))</f>
        <v>#REF!</v>
      </c>
      <c r="C7" s="158"/>
      <c r="D7" s="156"/>
    </row>
    <row r="8" spans="1:4" ht="11.25" customHeight="1">
      <c r="A8" s="146">
        <v>2</v>
      </c>
      <c r="B8" s="145" t="e">
        <f ca="1">INDIRECT(CONCATENATE("[Draw_double_nejD.xls]Draw!","D3"))</f>
        <v>#REF!</v>
      </c>
      <c r="C8" s="158"/>
      <c r="D8" s="156"/>
    </row>
    <row r="9" spans="1:4" ht="11.25" customHeight="1">
      <c r="A9" s="146">
        <v>3</v>
      </c>
      <c r="B9" s="145" t="e">
        <f ca="1">INDIRECT(CONCATENATE("[Draw_double_nejD.xls]Draw!","D4"))</f>
        <v>#REF!</v>
      </c>
      <c r="C9" s="158"/>
      <c r="D9" s="156"/>
    </row>
    <row r="10" spans="1:4" ht="11.25" customHeight="1">
      <c r="A10" s="146">
        <v>4</v>
      </c>
      <c r="B10" s="145" t="e">
        <f ca="1">INDIRECT(CONCATENATE("[Draw_double_nejD.xls]Draw!","D5"))</f>
        <v>#REF!</v>
      </c>
      <c r="C10" s="158"/>
      <c r="D10" s="156"/>
    </row>
    <row r="11" spans="1:4" ht="11.25" customHeight="1">
      <c r="A11" s="146">
        <v>5</v>
      </c>
      <c r="B11" s="145" t="e">
        <f ca="1">INDIRECT(CONCATENATE("[Draw_double_nejD.xls]Draw!","D6"))</f>
        <v>#REF!</v>
      </c>
      <c r="C11" s="158"/>
      <c r="D11" s="156"/>
    </row>
    <row r="12" spans="1:4" ht="11.25" customHeight="1">
      <c r="A12" s="146">
        <v>6</v>
      </c>
      <c r="B12" s="145" t="e">
        <f ca="1">INDIRECT(CONCATENATE("[Draw_double_nejD.xls]Draw!","D7"))</f>
        <v>#REF!</v>
      </c>
      <c r="C12" s="158"/>
      <c r="D12" s="156"/>
    </row>
    <row r="13" spans="1:3" ht="11.25">
      <c r="A13" s="146">
        <v>7</v>
      </c>
      <c r="B13" s="145" t="e">
        <f ca="1">INDIRECT(CONCATENATE("[Draw_double_nejD.xls]Draw!","D8"))</f>
        <v>#REF!</v>
      </c>
      <c r="C13" s="158"/>
    </row>
    <row r="14" spans="1:3" ht="11.25">
      <c r="A14" s="146">
        <v>8</v>
      </c>
      <c r="B14" s="145" t="e">
        <f ca="1">INDIRECT(CONCATENATE("[Draw_double_nejD.xls]Draw!","D9"))</f>
        <v>#REF!</v>
      </c>
      <c r="C14" s="158"/>
    </row>
    <row r="15" spans="1:3" ht="11.25">
      <c r="A15" s="146">
        <v>9</v>
      </c>
      <c r="B15" s="145" t="e">
        <f ca="1">INDIRECT(CONCATENATE("[Draw_double_nejD.xls]Draw!","D10"))</f>
        <v>#REF!</v>
      </c>
      <c r="C15" s="158"/>
    </row>
    <row r="16" spans="1:3" ht="11.25">
      <c r="A16" s="146">
        <v>10</v>
      </c>
      <c r="B16" s="145" t="e">
        <f ca="1">INDIRECT(CONCATENATE("[Draw_double_nejD.xls]Draw!","D11"))</f>
        <v>#REF!</v>
      </c>
      <c r="C16" s="158"/>
    </row>
    <row r="17" spans="1:3" ht="11.25">
      <c r="A17" s="146">
        <v>11</v>
      </c>
      <c r="B17" s="145" t="e">
        <f ca="1">INDIRECT(CONCATENATE("[Draw_double_nejD.xls]Draw!","D12"))</f>
        <v>#REF!</v>
      </c>
      <c r="C17" s="158"/>
    </row>
    <row r="18" spans="1:3" ht="11.25">
      <c r="A18" s="146">
        <v>12</v>
      </c>
      <c r="B18" s="145" t="e">
        <f ca="1">INDIRECT(CONCATENATE("[Draw_double_nejD.xls]Draw!","D13"))</f>
        <v>#REF!</v>
      </c>
      <c r="C18" s="158"/>
    </row>
    <row r="19" spans="1:3" ht="11.25">
      <c r="A19" s="146">
        <v>13</v>
      </c>
      <c r="B19" s="145" t="e">
        <f ca="1">INDIRECT(CONCATENATE("[Draw_double_nejD.xls]Draw!","D14"))</f>
        <v>#REF!</v>
      </c>
      <c r="C19" s="158"/>
    </row>
    <row r="20" spans="1:3" ht="11.25">
      <c r="A20" s="146">
        <v>14</v>
      </c>
      <c r="B20" s="145" t="e">
        <f ca="1">INDIRECT(CONCATENATE("[Draw_double_nejD.xls]Draw!","D15"))</f>
        <v>#REF!</v>
      </c>
      <c r="C20" s="158"/>
    </row>
    <row r="21" spans="1:3" ht="11.25">
      <c r="A21" s="146">
        <v>15</v>
      </c>
      <c r="B21" s="145" t="e">
        <f ca="1">INDIRECT(CONCATENATE("[Draw_double_nejD.xls]Draw!","D16"))</f>
        <v>#REF!</v>
      </c>
      <c r="C21" s="158"/>
    </row>
    <row r="22" spans="1:3" ht="11.25">
      <c r="A22" s="146">
        <v>16</v>
      </c>
      <c r="B22" s="145" t="e">
        <f ca="1">INDIRECT(CONCATENATE("[Draw_double_nejD.xls]Draw!","D17"))</f>
        <v>#REF!</v>
      </c>
      <c r="C22" s="158"/>
    </row>
    <row r="23" spans="1:3" ht="11.25">
      <c r="A23" s="146">
        <v>17</v>
      </c>
      <c r="B23" s="145" t="e">
        <f ca="1">INDIRECT(CONCATENATE("[Draw_double_nejD.xls]Draw!","D18"))</f>
        <v>#REF!</v>
      </c>
      <c r="C23" s="158"/>
    </row>
    <row r="24" spans="1:3" ht="11.25">
      <c r="A24" s="146">
        <v>18</v>
      </c>
      <c r="B24" s="145" t="e">
        <f ca="1">INDIRECT(CONCATENATE("[Draw_double_nejD.xls]Draw!","D19"))</f>
        <v>#REF!</v>
      </c>
      <c r="C24" s="158"/>
    </row>
    <row r="25" spans="1:3" ht="11.25">
      <c r="A25" s="146">
        <v>19</v>
      </c>
      <c r="B25" s="145" t="e">
        <f ca="1">INDIRECT(CONCATENATE("[Draw_double_nejD.xls]Draw!","D20"))</f>
        <v>#REF!</v>
      </c>
      <c r="C25" s="158"/>
    </row>
    <row r="26" spans="1:3" ht="11.25">
      <c r="A26" s="146">
        <v>20</v>
      </c>
      <c r="B26" s="145" t="e">
        <f ca="1">INDIRECT(CONCATENATE("[Draw_double_nejD.xls]Draw!","D21"))</f>
        <v>#REF!</v>
      </c>
      <c r="C26" s="158"/>
    </row>
    <row r="27" spans="1:3" ht="11.25">
      <c r="A27" s="146">
        <v>21</v>
      </c>
      <c r="B27" s="145" t="e">
        <f ca="1">INDIRECT(CONCATENATE("[Draw_double_nejD.xls]Draw!","D22"))</f>
        <v>#REF!</v>
      </c>
      <c r="C27" s="158"/>
    </row>
    <row r="28" spans="1:3" ht="11.25">
      <c r="A28" s="146">
        <v>22</v>
      </c>
      <c r="B28" s="145" t="e">
        <f ca="1">INDIRECT(CONCATENATE("[Draw_double_nejD.xls]Draw!","D23"))</f>
        <v>#REF!</v>
      </c>
      <c r="C28" s="158"/>
    </row>
    <row r="29" spans="1:3" ht="11.25">
      <c r="A29" s="146">
        <v>23</v>
      </c>
      <c r="B29" s="145" t="e">
        <f ca="1">INDIRECT(CONCATENATE("[Draw_double_nejD.xls]Draw!","D24"))</f>
        <v>#REF!</v>
      </c>
      <c r="C29" s="158"/>
    </row>
    <row r="30" spans="1:3" ht="11.25">
      <c r="A30" s="146">
        <v>24</v>
      </c>
      <c r="B30" s="145" t="e">
        <f ca="1">INDIRECT(CONCATENATE("[Draw_double_nejD.xls]Draw!","D25"))</f>
        <v>#REF!</v>
      </c>
      <c r="C30" s="158"/>
    </row>
    <row r="31" spans="1:3" ht="11.25">
      <c r="A31" s="146">
        <v>25</v>
      </c>
      <c r="B31" s="145" t="e">
        <f ca="1">INDIRECT(CONCATENATE("[Draw_double_nejD.xls]Draw!","D26"))</f>
        <v>#REF!</v>
      </c>
      <c r="C31" s="158"/>
    </row>
    <row r="32" spans="1:3" ht="11.25">
      <c r="A32" s="146">
        <v>26</v>
      </c>
      <c r="B32" s="145" t="e">
        <f ca="1">INDIRECT(CONCATENATE("[Draw_double_nejD.xls]Draw!","D27"))</f>
        <v>#REF!</v>
      </c>
      <c r="C32" s="158"/>
    </row>
    <row r="33" spans="1:3" ht="11.25">
      <c r="A33" s="146">
        <v>27</v>
      </c>
      <c r="B33" s="145" t="e">
        <f ca="1">INDIRECT(CONCATENATE("[Draw_double_nejD.xls]Draw!","D28"))</f>
        <v>#REF!</v>
      </c>
      <c r="C33" s="158"/>
    </row>
    <row r="34" spans="1:3" ht="11.25">
      <c r="A34" s="146">
        <v>28</v>
      </c>
      <c r="B34" s="145" t="e">
        <f ca="1">INDIRECT(CONCATENATE("[Draw_double_nejD.xls]Draw!","D29"))</f>
        <v>#REF!</v>
      </c>
      <c r="C34" s="158"/>
    </row>
    <row r="35" spans="1:3" ht="11.25">
      <c r="A35" s="146">
        <v>29</v>
      </c>
      <c r="B35" s="145" t="e">
        <f ca="1">INDIRECT(CONCATENATE("[Draw_double_nejD.xls]Draw!","D30"))</f>
        <v>#REF!</v>
      </c>
      <c r="C35" s="158"/>
    </row>
    <row r="36" spans="1:3" ht="11.25">
      <c r="A36" s="146">
        <v>30</v>
      </c>
      <c r="B36" s="145" t="e">
        <f ca="1">INDIRECT(CONCATENATE("[Draw_double_nejD.xls]Draw!","D31"))</f>
        <v>#REF!</v>
      </c>
      <c r="C36" s="158"/>
    </row>
    <row r="37" spans="1:3" ht="11.25">
      <c r="A37" s="146">
        <v>31</v>
      </c>
      <c r="B37" s="145" t="e">
        <f ca="1">INDIRECT(CONCATENATE("[Draw_double_nejD.xls]Draw!","D32"))</f>
        <v>#REF!</v>
      </c>
      <c r="C37" s="158"/>
    </row>
    <row r="38" spans="1:3" ht="11.25">
      <c r="A38" s="146">
        <v>32</v>
      </c>
      <c r="B38" s="145" t="e">
        <f ca="1">INDIRECT(CONCATENATE("[Draw_double_nejD.xls]Draw!","D33"))</f>
        <v>#REF!</v>
      </c>
      <c r="C38" s="158"/>
    </row>
    <row r="39" spans="1:3" ht="11.25">
      <c r="A39" s="146">
        <v>33</v>
      </c>
      <c r="B39" s="145" t="e">
        <f ca="1">INDIRECT(CONCATENATE("[Draw_double_nejD.xls]Draw!","D34"))</f>
        <v>#REF!</v>
      </c>
      <c r="C39" s="158"/>
    </row>
    <row r="40" spans="1:3" ht="11.25">
      <c r="A40" s="146">
        <v>34</v>
      </c>
      <c r="B40" s="145" t="e">
        <f ca="1">INDIRECT(CONCATENATE("[Draw_double_nejD.xls]Draw!","D35"))</f>
        <v>#REF!</v>
      </c>
      <c r="C40" s="158"/>
    </row>
    <row r="41" spans="1:3" ht="11.25">
      <c r="A41" s="146">
        <v>35</v>
      </c>
      <c r="B41" s="145" t="e">
        <f ca="1">INDIRECT(CONCATENATE("[Draw_double_nejD.xls]Draw!","D36"))</f>
        <v>#REF!</v>
      </c>
      <c r="C41" s="158"/>
    </row>
    <row r="42" spans="1:3" ht="11.25">
      <c r="A42" s="146">
        <v>36</v>
      </c>
      <c r="B42" s="145" t="e">
        <f ca="1">INDIRECT(CONCATENATE("[Draw_double_nejD.xls]Draw!","D37"))</f>
        <v>#REF!</v>
      </c>
      <c r="C42" s="158"/>
    </row>
    <row r="43" spans="1:3" ht="11.25">
      <c r="A43" s="146">
        <v>37</v>
      </c>
      <c r="B43" s="145" t="e">
        <f ca="1">INDIRECT(CONCATENATE("[Draw_double_nejD.xls]Draw!","D38"))</f>
        <v>#REF!</v>
      </c>
      <c r="C43" s="158"/>
    </row>
    <row r="44" spans="1:3" ht="11.25">
      <c r="A44" s="146">
        <v>38</v>
      </c>
      <c r="B44" s="145" t="e">
        <f ca="1">INDIRECT(CONCATENATE("[Draw_double_nejD.xls]Draw!","D39"))</f>
        <v>#REF!</v>
      </c>
      <c r="C44" s="158"/>
    </row>
    <row r="45" spans="1:3" ht="11.25">
      <c r="A45" s="146">
        <v>39</v>
      </c>
      <c r="B45" s="145" t="e">
        <f ca="1">INDIRECT(CONCATENATE("[Draw_double_nejD.xls]Draw!","D40"))</f>
        <v>#REF!</v>
      </c>
      <c r="C45" s="158"/>
    </row>
    <row r="46" spans="1:3" ht="11.25">
      <c r="A46" s="146">
        <v>40</v>
      </c>
      <c r="B46" s="145" t="e">
        <f ca="1">INDIRECT(CONCATENATE("[Draw_double_nejD.xls]Draw!","D41"))</f>
        <v>#REF!</v>
      </c>
      <c r="C46" s="158"/>
    </row>
    <row r="47" spans="1:3" ht="11.25">
      <c r="A47" s="146">
        <v>41</v>
      </c>
      <c r="B47" s="145" t="e">
        <f ca="1">INDIRECT(CONCATENATE("[Draw_double_nejD.xls]Draw!","D42"))</f>
        <v>#REF!</v>
      </c>
      <c r="C47" s="158"/>
    </row>
    <row r="48" spans="1:3" ht="11.25">
      <c r="A48" s="146">
        <v>42</v>
      </c>
      <c r="B48" s="145" t="e">
        <f ca="1">INDIRECT(CONCATENATE("[Draw_double_nejD.xls]Draw!","D43"))</f>
        <v>#REF!</v>
      </c>
      <c r="C48" s="158"/>
    </row>
    <row r="49" spans="1:3" ht="11.25">
      <c r="A49" s="146">
        <v>43</v>
      </c>
      <c r="B49" s="145" t="e">
        <f ca="1">INDIRECT(CONCATENATE("[Draw_double_nejD.xls]Draw!","D44"))</f>
        <v>#REF!</v>
      </c>
      <c r="C49" s="158"/>
    </row>
    <row r="50" spans="1:3" ht="11.25">
      <c r="A50" s="146">
        <v>44</v>
      </c>
      <c r="B50" s="145" t="e">
        <f ca="1">INDIRECT(CONCATENATE("[Draw_double_nejD.xls]Draw!","D45"))</f>
        <v>#REF!</v>
      </c>
      <c r="C50" s="158"/>
    </row>
    <row r="51" spans="1:3" ht="11.25">
      <c r="A51" s="146">
        <v>45</v>
      </c>
      <c r="B51" s="145" t="e">
        <f ca="1">INDIRECT(CONCATENATE("[Draw_double_nejD.xls]Draw!","D46"))</f>
        <v>#REF!</v>
      </c>
      <c r="C51" s="158"/>
    </row>
    <row r="52" spans="1:3" ht="11.25">
      <c r="A52" s="146">
        <v>46</v>
      </c>
      <c r="B52" s="145" t="e">
        <f ca="1">INDIRECT(CONCATENATE("[Draw_double_nejD.xls]Draw!","D47"))</f>
        <v>#REF!</v>
      </c>
      <c r="C52" s="158"/>
    </row>
    <row r="53" spans="1:3" ht="11.25">
      <c r="A53" s="146">
        <v>47</v>
      </c>
      <c r="B53" s="145" t="e">
        <f ca="1">INDIRECT(CONCATENATE("[Draw_double_nejD.xls]Draw!","D48"))</f>
        <v>#REF!</v>
      </c>
      <c r="C53" s="158"/>
    </row>
    <row r="54" spans="1:3" ht="11.25">
      <c r="A54" s="146">
        <v>48</v>
      </c>
      <c r="B54" s="145" t="e">
        <f ca="1">INDIRECT(CONCATENATE("[Draw_double_nejD.xls]Draw!","D49"))</f>
        <v>#REF!</v>
      </c>
      <c r="C54" s="158"/>
    </row>
    <row r="55" spans="1:3" ht="11.25">
      <c r="A55" s="146">
        <v>49</v>
      </c>
      <c r="B55" s="145" t="e">
        <f ca="1">INDIRECT(CONCATENATE("[Draw_double_nejD.xls]Draw!","D50"))</f>
        <v>#REF!</v>
      </c>
      <c r="C55" s="158"/>
    </row>
    <row r="56" spans="1:3" ht="11.25">
      <c r="A56" s="146">
        <v>50</v>
      </c>
      <c r="B56" s="145" t="e">
        <f ca="1">INDIRECT(CONCATENATE("[Draw_double_nejD.xls]Draw!","D51"))</f>
        <v>#REF!</v>
      </c>
      <c r="C56" s="158"/>
    </row>
    <row r="57" spans="1:3" ht="11.25">
      <c r="A57" s="146">
        <v>51</v>
      </c>
      <c r="B57" s="145" t="e">
        <f ca="1">INDIRECT(CONCATENATE("[Draw_double_nejD.xls]Draw!","D52"))</f>
        <v>#REF!</v>
      </c>
      <c r="C57" s="158"/>
    </row>
    <row r="58" spans="1:3" ht="11.25">
      <c r="A58" s="146">
        <v>52</v>
      </c>
      <c r="B58" s="145" t="e">
        <f ca="1">INDIRECT(CONCATENATE("[Draw_double_nejD.xls]Draw!","D53"))</f>
        <v>#REF!</v>
      </c>
      <c r="C58" s="158"/>
    </row>
    <row r="59" spans="1:3" ht="11.25">
      <c r="A59" s="146">
        <v>53</v>
      </c>
      <c r="B59" s="145" t="e">
        <f ca="1">INDIRECT(CONCATENATE("[Draw_double_nejD.xls]Draw!","D54"))</f>
        <v>#REF!</v>
      </c>
      <c r="C59" s="158"/>
    </row>
    <row r="60" spans="1:3" ht="11.25">
      <c r="A60" s="146">
        <v>54</v>
      </c>
      <c r="B60" s="145" t="e">
        <f ca="1">INDIRECT(CONCATENATE("[Draw_double_nejD.xls]Draw!","D55"))</f>
        <v>#REF!</v>
      </c>
      <c r="C60" s="158"/>
    </row>
    <row r="61" spans="1:3" ht="11.25">
      <c r="A61" s="146">
        <v>55</v>
      </c>
      <c r="B61" s="145" t="e">
        <f ca="1">INDIRECT(CONCATENATE("[Draw_double_nejD.xls]Draw!","D56"))</f>
        <v>#REF!</v>
      </c>
      <c r="C61" s="158"/>
    </row>
    <row r="62" spans="1:3" ht="11.25">
      <c r="A62" s="146">
        <v>56</v>
      </c>
      <c r="B62" s="145" t="e">
        <f ca="1">INDIRECT(CONCATENATE("[Draw_double_nejD.xls]Draw!","D57"))</f>
        <v>#REF!</v>
      </c>
      <c r="C62" s="158"/>
    </row>
    <row r="63" spans="1:3" ht="11.25">
      <c r="A63" s="146">
        <v>57</v>
      </c>
      <c r="B63" s="145" t="e">
        <f ca="1">INDIRECT(CONCATENATE("[Draw_double_nejD.xls]Draw!","D58"))</f>
        <v>#REF!</v>
      </c>
      <c r="C63" s="158"/>
    </row>
    <row r="64" spans="1:3" ht="11.25">
      <c r="A64" s="146">
        <v>58</v>
      </c>
      <c r="B64" s="145" t="e">
        <f ca="1">INDIRECT(CONCATENATE("[Draw_double_nejD.xls]Draw!","D59"))</f>
        <v>#REF!</v>
      </c>
      <c r="C64" s="158"/>
    </row>
    <row r="65" spans="1:3" ht="11.25">
      <c r="A65" s="146">
        <v>59</v>
      </c>
      <c r="B65" s="145" t="e">
        <f ca="1">INDIRECT(CONCATENATE("[Draw_double_nejD.xls]Draw!","D60"))</f>
        <v>#REF!</v>
      </c>
      <c r="C65" s="158"/>
    </row>
    <row r="66" spans="1:3" ht="11.25">
      <c r="A66" s="146">
        <v>60</v>
      </c>
      <c r="B66" s="145" t="e">
        <f ca="1">INDIRECT(CONCATENATE("[Draw_double_nejD.xls]Draw!","D61"))</f>
        <v>#REF!</v>
      </c>
      <c r="C66" s="158"/>
    </row>
    <row r="67" spans="1:3" ht="11.25">
      <c r="A67" s="146">
        <v>61</v>
      </c>
      <c r="B67" s="145" t="e">
        <f ca="1">INDIRECT(CONCATENATE("[Draw_double_nejD.xls]Draw!","D62"))</f>
        <v>#REF!</v>
      </c>
      <c r="C67" s="158"/>
    </row>
    <row r="68" spans="1:3" ht="11.25">
      <c r="A68" s="146">
        <v>62</v>
      </c>
      <c r="B68" s="145" t="e">
        <f ca="1">INDIRECT(CONCATENATE("[Draw_double_nejD.xls]Draw!","D63"))</f>
        <v>#REF!</v>
      </c>
      <c r="C68" s="158"/>
    </row>
    <row r="69" spans="1:3" ht="11.25">
      <c r="A69" s="146">
        <v>63</v>
      </c>
      <c r="B69" s="145" t="e">
        <f ca="1">INDIRECT(CONCATENATE("[Draw_double_nejD.xls]Draw!","D64"))</f>
        <v>#REF!</v>
      </c>
      <c r="C69" s="158"/>
    </row>
    <row r="70" spans="1:3" ht="11.25">
      <c r="A70" s="146">
        <v>64</v>
      </c>
      <c r="B70" s="145" t="e">
        <f ca="1">INDIRECT(CONCATENATE("[Draw_double_nejD.xls]Draw!","D65"))</f>
        <v>#REF!</v>
      </c>
      <c r="C70" s="158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7"/>
  <dimension ref="A1:U68"/>
  <sheetViews>
    <sheetView view="pageBreakPreview" zoomScaleSheetLayoutView="100" zoomScalePageLayoutView="0" workbookViewId="0" topLeftCell="A1">
      <selection activeCell="M17" sqref="M17"/>
    </sheetView>
  </sheetViews>
  <sheetFormatPr defaultColWidth="9.00390625" defaultRowHeight="15" customHeight="1"/>
  <cols>
    <col min="1" max="1" width="4.375" style="159" customWidth="1"/>
    <col min="2" max="2" width="4.00390625" style="134" customWidth="1"/>
    <col min="3" max="3" width="4.875" style="134" customWidth="1"/>
    <col min="4" max="4" width="0.74609375" style="133" customWidth="1"/>
    <col min="5" max="6" width="16.75390625" style="127" customWidth="1"/>
    <col min="7" max="7" width="4.375" style="136" customWidth="1"/>
    <col min="8" max="8" width="1.37890625" style="136" customWidth="1"/>
    <col min="9" max="10" width="16.75390625" style="127" customWidth="1"/>
    <col min="11" max="11" width="5.375" style="136" customWidth="1"/>
    <col min="12" max="12" width="9.00390625" style="136" customWidth="1"/>
    <col min="13" max="13" width="9.125" style="127" customWidth="1"/>
    <col min="14" max="14" width="6.375" style="127" customWidth="1"/>
    <col min="15" max="15" width="5.875" style="127" customWidth="1"/>
    <col min="16" max="16" width="5.625" style="127" customWidth="1"/>
    <col min="17" max="17" width="26.625" style="127" customWidth="1"/>
    <col min="18" max="18" width="11.375" style="127" hidden="1" customWidth="1"/>
    <col min="19" max="19" width="7.125" style="127" hidden="1" customWidth="1"/>
    <col min="20" max="16384" width="9.125" style="127" customWidth="1"/>
  </cols>
  <sheetData>
    <row r="1" spans="1:12" ht="21.75" customHeight="1">
      <c r="A1" s="270" t="s">
        <v>187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</row>
    <row r="2" spans="2:3" ht="15" customHeight="1">
      <c r="B2" s="160">
        <f>COUNTIF(B5:B68,"&gt;0")</f>
        <v>0</v>
      </c>
      <c r="C2" s="161" t="s">
        <v>55</v>
      </c>
    </row>
    <row r="3" spans="1:12" s="133" customFormat="1" ht="15" customHeight="1">
      <c r="A3" s="159"/>
      <c r="B3" s="135" t="s">
        <v>184</v>
      </c>
      <c r="C3" s="135" t="s">
        <v>185</v>
      </c>
      <c r="E3" s="133" t="s">
        <v>50</v>
      </c>
      <c r="F3" s="133" t="s">
        <v>53</v>
      </c>
      <c r="G3" s="133" t="s">
        <v>54</v>
      </c>
      <c r="I3" s="133" t="s">
        <v>50</v>
      </c>
      <c r="J3" s="133" t="s">
        <v>53</v>
      </c>
      <c r="K3" s="133" t="s">
        <v>54</v>
      </c>
      <c r="L3" s="133" t="s">
        <v>55</v>
      </c>
    </row>
    <row r="4" spans="1:20" ht="9" customHeight="1" thickBot="1">
      <c r="A4" s="162"/>
      <c r="B4" s="163"/>
      <c r="C4" s="163"/>
      <c r="D4" s="164"/>
      <c r="E4" s="165"/>
      <c r="F4" s="165"/>
      <c r="G4" s="166"/>
      <c r="H4" s="166"/>
      <c r="I4" s="165"/>
      <c r="J4" s="167"/>
      <c r="K4" s="166"/>
      <c r="L4" s="166"/>
      <c r="O4" s="137">
        <f>IF(L4&gt;0,CONCATENATE(B4,"-",C4),"")</f>
      </c>
      <c r="P4" s="137">
        <f>IF(L4&gt;0,F4,"")</f>
      </c>
      <c r="Q4" s="137">
        <f>IF(L4&gt;0,CONCATENATE(E4,"-",I4),"")</f>
      </c>
      <c r="R4" s="139"/>
      <c r="S4" s="139">
        <f>IF(L4&gt;0,L4,"")</f>
      </c>
      <c r="T4" s="137">
        <f>IF(L4&gt;0,L4,"")</f>
      </c>
    </row>
    <row r="5" spans="1:21" ht="15" customHeight="1">
      <c r="A5" s="168">
        <v>1</v>
      </c>
      <c r="B5" s="169" t="e">
        <f>#REF!</f>
        <v>#REF!</v>
      </c>
      <c r="C5" s="169" t="e">
        <f>#REF!</f>
        <v>#REF!</v>
      </c>
      <c r="D5" s="170"/>
      <c r="E5" s="170" t="e">
        <f>#REF!</f>
        <v>#REF!</v>
      </c>
      <c r="F5" s="170" t="e">
        <f>#REF!</f>
        <v>#REF!</v>
      </c>
      <c r="G5" s="171" t="e">
        <f>#REF!</f>
        <v>#REF!</v>
      </c>
      <c r="H5" s="170"/>
      <c r="I5" s="170" t="e">
        <f>#REF!</f>
        <v>#REF!</v>
      </c>
      <c r="J5" s="170" t="e">
        <f>#REF!</f>
        <v>#REF!</v>
      </c>
      <c r="K5" s="171" t="e">
        <f>#REF!</f>
        <v>#REF!</v>
      </c>
      <c r="L5" s="172" t="e">
        <f>#REF!</f>
        <v>#REF!</v>
      </c>
      <c r="N5" s="137">
        <v>1</v>
      </c>
      <c r="O5" s="148" t="s">
        <v>191</v>
      </c>
      <c r="P5" s="148" t="s">
        <v>239</v>
      </c>
      <c r="Q5" s="148" t="s">
        <v>273</v>
      </c>
      <c r="R5" s="148"/>
      <c r="S5" s="148">
        <v>3.5</v>
      </c>
      <c r="T5" s="148">
        <v>3.5</v>
      </c>
      <c r="U5" s="137"/>
    </row>
    <row r="6" spans="1:21" ht="15" customHeight="1">
      <c r="A6" s="173">
        <v>2</v>
      </c>
      <c r="B6" s="174" t="e">
        <f>#REF!</f>
        <v>#REF!</v>
      </c>
      <c r="C6" s="174" t="e">
        <f>#REF!</f>
        <v>#REF!</v>
      </c>
      <c r="D6" s="175"/>
      <c r="E6" s="175" t="e">
        <f>#REF!</f>
        <v>#REF!</v>
      </c>
      <c r="F6" s="175" t="e">
        <f>#REF!</f>
        <v>#REF!</v>
      </c>
      <c r="G6" s="176" t="e">
        <f>#REF!</f>
        <v>#REF!</v>
      </c>
      <c r="H6" s="175"/>
      <c r="I6" s="175" t="e">
        <f>#REF!</f>
        <v>#REF!</v>
      </c>
      <c r="J6" s="175" t="e">
        <f>#REF!</f>
        <v>#REF!</v>
      </c>
      <c r="K6" s="176" t="e">
        <f>#REF!</f>
        <v>#REF!</v>
      </c>
      <c r="L6" s="177" t="e">
        <f>#REF!</f>
        <v>#REF!</v>
      </c>
      <c r="N6" s="137">
        <v>2</v>
      </c>
      <c r="O6" s="148" t="s">
        <v>188</v>
      </c>
      <c r="P6" s="148" t="s">
        <v>240</v>
      </c>
      <c r="Q6" s="148" t="s">
        <v>274</v>
      </c>
      <c r="R6" s="148"/>
      <c r="S6" s="148">
        <v>6.5</v>
      </c>
      <c r="T6" s="148">
        <v>6.5</v>
      </c>
      <c r="U6" s="137"/>
    </row>
    <row r="7" spans="1:21" ht="15" customHeight="1">
      <c r="A7" s="173">
        <v>3</v>
      </c>
      <c r="B7" s="174" t="e">
        <f>#REF!</f>
        <v>#REF!</v>
      </c>
      <c r="C7" s="174" t="e">
        <f>#REF!</f>
        <v>#REF!</v>
      </c>
      <c r="D7" s="175"/>
      <c r="E7" s="175" t="e">
        <f>#REF!</f>
        <v>#REF!</v>
      </c>
      <c r="F7" s="175" t="e">
        <f>#REF!</f>
        <v>#REF!</v>
      </c>
      <c r="G7" s="176" t="e">
        <f>#REF!</f>
        <v>#REF!</v>
      </c>
      <c r="H7" s="175"/>
      <c r="I7" s="175" t="e">
        <f>#REF!</f>
        <v>#REF!</v>
      </c>
      <c r="J7" s="175" t="e">
        <f>#REF!</f>
        <v>#REF!</v>
      </c>
      <c r="K7" s="176" t="e">
        <f>#REF!</f>
        <v>#REF!</v>
      </c>
      <c r="L7" s="177" t="e">
        <f>#REF!</f>
        <v>#REF!</v>
      </c>
      <c r="N7" s="137">
        <v>3</v>
      </c>
      <c r="O7" s="148" t="s">
        <v>192</v>
      </c>
      <c r="P7" s="148" t="s">
        <v>243</v>
      </c>
      <c r="Q7" s="148" t="s">
        <v>275</v>
      </c>
      <c r="R7" s="148"/>
      <c r="S7" s="148">
        <v>11</v>
      </c>
      <c r="T7" s="148">
        <v>11</v>
      </c>
      <c r="U7" s="137"/>
    </row>
    <row r="8" spans="1:21" ht="15" customHeight="1">
      <c r="A8" s="173">
        <v>4</v>
      </c>
      <c r="B8" s="174" t="e">
        <f>#REF!</f>
        <v>#REF!</v>
      </c>
      <c r="C8" s="174" t="e">
        <f>#REF!</f>
        <v>#REF!</v>
      </c>
      <c r="D8" s="175"/>
      <c r="E8" s="175" t="e">
        <f>#REF!</f>
        <v>#REF!</v>
      </c>
      <c r="F8" s="175" t="e">
        <f>#REF!</f>
        <v>#REF!</v>
      </c>
      <c r="G8" s="176" t="e">
        <f>#REF!</f>
        <v>#REF!</v>
      </c>
      <c r="H8" s="175"/>
      <c r="I8" s="175" t="e">
        <f>#REF!</f>
        <v>#REF!</v>
      </c>
      <c r="J8" s="175" t="e">
        <f>#REF!</f>
        <v>#REF!</v>
      </c>
      <c r="K8" s="176" t="e">
        <f>#REF!</f>
        <v>#REF!</v>
      </c>
      <c r="L8" s="177" t="e">
        <f>#REF!</f>
        <v>#REF!</v>
      </c>
      <c r="N8" s="137">
        <v>3</v>
      </c>
      <c r="O8" s="148" t="s">
        <v>193</v>
      </c>
      <c r="P8" s="148" t="s">
        <v>245</v>
      </c>
      <c r="Q8" s="148" t="s">
        <v>276</v>
      </c>
      <c r="R8" s="148"/>
      <c r="S8" s="148">
        <v>15</v>
      </c>
      <c r="T8" s="148">
        <v>15</v>
      </c>
      <c r="U8" s="137"/>
    </row>
    <row r="9" spans="1:21" ht="15" customHeight="1">
      <c r="A9" s="173">
        <v>5</v>
      </c>
      <c r="B9" s="174" t="e">
        <f>#REF!</f>
        <v>#REF!</v>
      </c>
      <c r="C9" s="174" t="e">
        <f>#REF!</f>
        <v>#REF!</v>
      </c>
      <c r="D9" s="175"/>
      <c r="E9" s="175" t="e">
        <f>#REF!</f>
        <v>#REF!</v>
      </c>
      <c r="F9" s="175" t="e">
        <f>#REF!</f>
        <v>#REF!</v>
      </c>
      <c r="G9" s="176" t="e">
        <f>#REF!</f>
        <v>#REF!</v>
      </c>
      <c r="H9" s="175"/>
      <c r="I9" s="175" t="e">
        <f>#REF!</f>
        <v>#REF!</v>
      </c>
      <c r="J9" s="175" t="e">
        <f>#REF!</f>
        <v>#REF!</v>
      </c>
      <c r="K9" s="176" t="e">
        <f>#REF!</f>
        <v>#REF!</v>
      </c>
      <c r="L9" s="177" t="e">
        <f>#REF!</f>
        <v>#REF!</v>
      </c>
      <c r="N9" s="137">
        <v>5</v>
      </c>
      <c r="O9" s="148" t="s">
        <v>194</v>
      </c>
      <c r="P9" s="148" t="s">
        <v>246</v>
      </c>
      <c r="Q9" s="148" t="s">
        <v>277</v>
      </c>
      <c r="R9" s="148"/>
      <c r="S9" s="148">
        <v>19</v>
      </c>
      <c r="T9" s="148">
        <v>19</v>
      </c>
      <c r="U9" s="137"/>
    </row>
    <row r="10" spans="1:21" ht="15" customHeight="1">
      <c r="A10" s="173">
        <v>6</v>
      </c>
      <c r="B10" s="174" t="e">
        <f>#REF!</f>
        <v>#REF!</v>
      </c>
      <c r="C10" s="174" t="e">
        <f>#REF!</f>
        <v>#REF!</v>
      </c>
      <c r="D10" s="175"/>
      <c r="E10" s="175" t="e">
        <f>#REF!</f>
        <v>#REF!</v>
      </c>
      <c r="F10" s="175" t="e">
        <f>#REF!</f>
        <v>#REF!</v>
      </c>
      <c r="G10" s="176" t="e">
        <f>#REF!</f>
        <v>#REF!</v>
      </c>
      <c r="H10" s="175"/>
      <c r="I10" s="175" t="e">
        <f>#REF!</f>
        <v>#REF!</v>
      </c>
      <c r="J10" s="175" t="e">
        <f>#REF!</f>
        <v>#REF!</v>
      </c>
      <c r="K10" s="176" t="e">
        <f>#REF!</f>
        <v>#REF!</v>
      </c>
      <c r="L10" s="177" t="e">
        <f>#REF!</f>
        <v>#REF!</v>
      </c>
      <c r="N10" s="137">
        <v>5</v>
      </c>
      <c r="O10" s="148" t="s">
        <v>195</v>
      </c>
      <c r="P10" s="148" t="s">
        <v>247</v>
      </c>
      <c r="Q10" s="148" t="s">
        <v>278</v>
      </c>
      <c r="R10" s="148"/>
      <c r="S10" s="148">
        <v>23</v>
      </c>
      <c r="T10" s="148">
        <v>23</v>
      </c>
      <c r="U10" s="137"/>
    </row>
    <row r="11" spans="1:21" ht="15" customHeight="1">
      <c r="A11" s="173">
        <v>7</v>
      </c>
      <c r="B11" s="174" t="e">
        <f>#REF!</f>
        <v>#REF!</v>
      </c>
      <c r="C11" s="174" t="e">
        <f>#REF!</f>
        <v>#REF!</v>
      </c>
      <c r="D11" s="175"/>
      <c r="E11" s="175" t="e">
        <f>#REF!</f>
        <v>#REF!</v>
      </c>
      <c r="F11" s="175" t="e">
        <f>#REF!</f>
        <v>#REF!</v>
      </c>
      <c r="G11" s="176" t="e">
        <f>#REF!</f>
        <v>#REF!</v>
      </c>
      <c r="H11" s="175"/>
      <c r="I11" s="175" t="e">
        <f>#REF!</f>
        <v>#REF!</v>
      </c>
      <c r="J11" s="175" t="e">
        <f>#REF!</f>
        <v>#REF!</v>
      </c>
      <c r="K11" s="176" t="e">
        <f>#REF!</f>
        <v>#REF!</v>
      </c>
      <c r="L11" s="177" t="e">
        <f>#REF!</f>
        <v>#REF!</v>
      </c>
      <c r="N11" s="137">
        <v>5</v>
      </c>
      <c r="O11" s="148" t="s">
        <v>196</v>
      </c>
      <c r="P11" s="148" t="s">
        <v>249</v>
      </c>
      <c r="Q11" s="148" t="s">
        <v>279</v>
      </c>
      <c r="R11" s="148"/>
      <c r="S11" s="148">
        <v>27</v>
      </c>
      <c r="T11" s="148">
        <v>27</v>
      </c>
      <c r="U11" s="137"/>
    </row>
    <row r="12" spans="1:21" ht="15" customHeight="1">
      <c r="A12" s="173">
        <v>8</v>
      </c>
      <c r="B12" s="174" t="e">
        <f>#REF!</f>
        <v>#REF!</v>
      </c>
      <c r="C12" s="174" t="e">
        <f>#REF!</f>
        <v>#REF!</v>
      </c>
      <c r="D12" s="175"/>
      <c r="E12" s="175" t="e">
        <f>#REF!</f>
        <v>#REF!</v>
      </c>
      <c r="F12" s="175" t="e">
        <f>#REF!</f>
        <v>#REF!</v>
      </c>
      <c r="G12" s="176" t="e">
        <f>#REF!</f>
        <v>#REF!</v>
      </c>
      <c r="H12" s="175"/>
      <c r="I12" s="175" t="e">
        <f>#REF!</f>
        <v>#REF!</v>
      </c>
      <c r="J12" s="175" t="e">
        <f>#REF!</f>
        <v>#REF!</v>
      </c>
      <c r="K12" s="176" t="e">
        <f>#REF!</f>
        <v>#REF!</v>
      </c>
      <c r="L12" s="177" t="e">
        <f>#REF!</f>
        <v>#REF!</v>
      </c>
      <c r="N12" s="137">
        <v>5</v>
      </c>
      <c r="O12" s="148" t="s">
        <v>197</v>
      </c>
      <c r="P12" s="148" t="s">
        <v>251</v>
      </c>
      <c r="Q12" s="148" t="s">
        <v>280</v>
      </c>
      <c r="R12" s="148"/>
      <c r="S12" s="148">
        <v>32</v>
      </c>
      <c r="T12" s="148">
        <v>32</v>
      </c>
      <c r="U12" s="137"/>
    </row>
    <row r="13" spans="1:21" ht="15" customHeight="1">
      <c r="A13" s="173">
        <v>9</v>
      </c>
      <c r="B13" s="174" t="e">
        <f>#REF!</f>
        <v>#REF!</v>
      </c>
      <c r="C13" s="174" t="e">
        <f>#REF!</f>
        <v>#REF!</v>
      </c>
      <c r="D13" s="175"/>
      <c r="E13" s="175" t="e">
        <f>#REF!</f>
        <v>#REF!</v>
      </c>
      <c r="F13" s="175" t="e">
        <f>#REF!</f>
        <v>#REF!</v>
      </c>
      <c r="G13" s="176" t="e">
        <f>#REF!</f>
        <v>#REF!</v>
      </c>
      <c r="H13" s="175"/>
      <c r="I13" s="175" t="e">
        <f>#REF!</f>
        <v>#REF!</v>
      </c>
      <c r="J13" s="175" t="e">
        <f>#REF!</f>
        <v>#REF!</v>
      </c>
      <c r="K13" s="176" t="e">
        <f>#REF!</f>
        <v>#REF!</v>
      </c>
      <c r="L13" s="177" t="e">
        <f>#REF!</f>
        <v>#REF!</v>
      </c>
      <c r="N13" s="137">
        <v>9</v>
      </c>
      <c r="O13" s="148" t="s">
        <v>198</v>
      </c>
      <c r="P13" s="148" t="s">
        <v>250</v>
      </c>
      <c r="Q13" s="148" t="s">
        <v>281</v>
      </c>
      <c r="R13" s="148"/>
      <c r="S13" s="148">
        <v>34</v>
      </c>
      <c r="T13" s="148">
        <v>34</v>
      </c>
      <c r="U13" s="137"/>
    </row>
    <row r="14" spans="1:21" ht="15" customHeight="1">
      <c r="A14" s="173">
        <v>10</v>
      </c>
      <c r="B14" s="174" t="e">
        <f>#REF!</f>
        <v>#REF!</v>
      </c>
      <c r="C14" s="174" t="e">
        <f>#REF!</f>
        <v>#REF!</v>
      </c>
      <c r="D14" s="175"/>
      <c r="E14" s="175" t="e">
        <f>#REF!</f>
        <v>#REF!</v>
      </c>
      <c r="F14" s="175" t="e">
        <f>#REF!</f>
        <v>#REF!</v>
      </c>
      <c r="G14" s="176" t="e">
        <f>#REF!</f>
        <v>#REF!</v>
      </c>
      <c r="H14" s="175"/>
      <c r="I14" s="175" t="e">
        <f>#REF!</f>
        <v>#REF!</v>
      </c>
      <c r="J14" s="175" t="e">
        <f>#REF!</f>
        <v>#REF!</v>
      </c>
      <c r="K14" s="176" t="e">
        <f>#REF!</f>
        <v>#REF!</v>
      </c>
      <c r="L14" s="177" t="e">
        <f>#REF!</f>
        <v>#REF!</v>
      </c>
      <c r="N14" s="137">
        <v>9</v>
      </c>
      <c r="O14" s="148" t="s">
        <v>199</v>
      </c>
      <c r="P14" s="148" t="s">
        <v>253</v>
      </c>
      <c r="Q14" s="148" t="s">
        <v>282</v>
      </c>
      <c r="R14" s="148"/>
      <c r="S14" s="148">
        <v>39</v>
      </c>
      <c r="T14" s="148">
        <v>39</v>
      </c>
      <c r="U14" s="137"/>
    </row>
    <row r="15" spans="1:21" ht="15" customHeight="1">
      <c r="A15" s="173">
        <v>11</v>
      </c>
      <c r="B15" s="174" t="e">
        <f>#REF!</f>
        <v>#REF!</v>
      </c>
      <c r="C15" s="174" t="e">
        <f>#REF!</f>
        <v>#REF!</v>
      </c>
      <c r="D15" s="175"/>
      <c r="E15" s="175" t="e">
        <f>#REF!</f>
        <v>#REF!</v>
      </c>
      <c r="F15" s="175" t="e">
        <f>#REF!</f>
        <v>#REF!</v>
      </c>
      <c r="G15" s="176" t="e">
        <f>#REF!</f>
        <v>#REF!</v>
      </c>
      <c r="H15" s="175"/>
      <c r="I15" s="175" t="e">
        <f>#REF!</f>
        <v>#REF!</v>
      </c>
      <c r="J15" s="175" t="e">
        <f>#REF!</f>
        <v>#REF!</v>
      </c>
      <c r="K15" s="176" t="e">
        <f>#REF!</f>
        <v>#REF!</v>
      </c>
      <c r="L15" s="177" t="e">
        <f>#REF!</f>
        <v>#REF!</v>
      </c>
      <c r="N15" s="137">
        <v>9</v>
      </c>
      <c r="O15" s="148" t="s">
        <v>200</v>
      </c>
      <c r="P15" s="148" t="s">
        <v>203</v>
      </c>
      <c r="Q15" s="148" t="s">
        <v>283</v>
      </c>
      <c r="R15" s="148"/>
      <c r="S15" s="148">
        <v>43</v>
      </c>
      <c r="T15" s="148">
        <v>43</v>
      </c>
      <c r="U15" s="137"/>
    </row>
    <row r="16" spans="1:21" ht="15" customHeight="1">
      <c r="A16" s="173">
        <v>12</v>
      </c>
      <c r="B16" s="174" t="e">
        <f>#REF!</f>
        <v>#REF!</v>
      </c>
      <c r="C16" s="174" t="e">
        <f>#REF!</f>
        <v>#REF!</v>
      </c>
      <c r="D16" s="175"/>
      <c r="E16" s="175" t="e">
        <f>#REF!</f>
        <v>#REF!</v>
      </c>
      <c r="F16" s="175" t="e">
        <f>#REF!</f>
        <v>#REF!</v>
      </c>
      <c r="G16" s="176" t="e">
        <f>#REF!</f>
        <v>#REF!</v>
      </c>
      <c r="H16" s="175"/>
      <c r="I16" s="175" t="e">
        <f>#REF!</f>
        <v>#REF!</v>
      </c>
      <c r="J16" s="175" t="e">
        <f>#REF!</f>
        <v>#REF!</v>
      </c>
      <c r="K16" s="176" t="e">
        <f>#REF!</f>
        <v>#REF!</v>
      </c>
      <c r="L16" s="177" t="e">
        <f>#REF!</f>
        <v>#REF!</v>
      </c>
      <c r="N16" s="137">
        <v>9</v>
      </c>
      <c r="O16" s="148" t="s">
        <v>201</v>
      </c>
      <c r="P16" s="148" t="s">
        <v>254</v>
      </c>
      <c r="Q16" s="148" t="s">
        <v>284</v>
      </c>
      <c r="R16" s="148"/>
      <c r="S16" s="148">
        <v>47</v>
      </c>
      <c r="T16" s="148">
        <v>47</v>
      </c>
      <c r="U16" s="137"/>
    </row>
    <row r="17" spans="1:21" ht="15" customHeight="1">
      <c r="A17" s="173">
        <v>13</v>
      </c>
      <c r="B17" s="174" t="e">
        <f>#REF!</f>
        <v>#REF!</v>
      </c>
      <c r="C17" s="174" t="e">
        <f>#REF!</f>
        <v>#REF!</v>
      </c>
      <c r="D17" s="175"/>
      <c r="E17" s="175" t="e">
        <f>#REF!</f>
        <v>#REF!</v>
      </c>
      <c r="F17" s="175" t="e">
        <f>#REF!</f>
        <v>#REF!</v>
      </c>
      <c r="G17" s="176" t="e">
        <f>#REF!</f>
        <v>#REF!</v>
      </c>
      <c r="H17" s="175"/>
      <c r="I17" s="175" t="e">
        <f>#REF!</f>
        <v>#REF!</v>
      </c>
      <c r="J17" s="175" t="e">
        <f>#REF!</f>
        <v>#REF!</v>
      </c>
      <c r="K17" s="176" t="e">
        <f>#REF!</f>
        <v>#REF!</v>
      </c>
      <c r="L17" s="177" t="e">
        <f>#REF!</f>
        <v>#REF!</v>
      </c>
      <c r="N17" s="137">
        <v>9</v>
      </c>
      <c r="O17" s="148" t="s">
        <v>285</v>
      </c>
      <c r="P17" s="148" t="s">
        <v>256</v>
      </c>
      <c r="Q17" s="148" t="s">
        <v>286</v>
      </c>
      <c r="R17" s="148"/>
      <c r="S17" s="148">
        <v>51</v>
      </c>
      <c r="T17" s="148">
        <v>51</v>
      </c>
      <c r="U17" s="137"/>
    </row>
    <row r="18" spans="1:21" ht="15" customHeight="1">
      <c r="A18" s="173">
        <v>14</v>
      </c>
      <c r="B18" s="174" t="e">
        <f>#REF!</f>
        <v>#REF!</v>
      </c>
      <c r="C18" s="174" t="e">
        <f>#REF!</f>
        <v>#REF!</v>
      </c>
      <c r="D18" s="175"/>
      <c r="E18" s="175" t="e">
        <f>#REF!</f>
        <v>#REF!</v>
      </c>
      <c r="F18" s="175" t="e">
        <f>#REF!</f>
        <v>#REF!</v>
      </c>
      <c r="G18" s="176" t="e">
        <f>#REF!</f>
        <v>#REF!</v>
      </c>
      <c r="H18" s="175"/>
      <c r="I18" s="175" t="e">
        <f>#REF!</f>
        <v>#REF!</v>
      </c>
      <c r="J18" s="175" t="e">
        <f>#REF!</f>
        <v>#REF!</v>
      </c>
      <c r="K18" s="176" t="e">
        <f>#REF!</f>
        <v>#REF!</v>
      </c>
      <c r="L18" s="177" t="e">
        <f>#REF!</f>
        <v>#REF!</v>
      </c>
      <c r="N18" s="137">
        <v>9</v>
      </c>
      <c r="O18" s="148" t="s">
        <v>287</v>
      </c>
      <c r="P18" s="148" t="s">
        <v>256</v>
      </c>
      <c r="Q18" s="148" t="s">
        <v>288</v>
      </c>
      <c r="R18" s="148"/>
      <c r="S18" s="148">
        <v>55</v>
      </c>
      <c r="T18" s="148">
        <v>55</v>
      </c>
      <c r="U18" s="137"/>
    </row>
    <row r="19" spans="1:21" ht="15" customHeight="1">
      <c r="A19" s="173">
        <v>15</v>
      </c>
      <c r="B19" s="174" t="e">
        <f>#REF!</f>
        <v>#REF!</v>
      </c>
      <c r="C19" s="174" t="e">
        <f>#REF!</f>
        <v>#REF!</v>
      </c>
      <c r="D19" s="175"/>
      <c r="E19" s="175" t="e">
        <f>#REF!</f>
        <v>#REF!</v>
      </c>
      <c r="F19" s="175" t="e">
        <f>#REF!</f>
        <v>#REF!</v>
      </c>
      <c r="G19" s="176" t="e">
        <f>#REF!</f>
        <v>#REF!</v>
      </c>
      <c r="H19" s="175"/>
      <c r="I19" s="175" t="e">
        <f>#REF!</f>
        <v>#REF!</v>
      </c>
      <c r="J19" s="175" t="e">
        <f>#REF!</f>
        <v>#REF!</v>
      </c>
      <c r="K19" s="176" t="e">
        <f>#REF!</f>
        <v>#REF!</v>
      </c>
      <c r="L19" s="177" t="e">
        <f>#REF!</f>
        <v>#REF!</v>
      </c>
      <c r="N19" s="137">
        <v>9</v>
      </c>
      <c r="O19" s="148" t="s">
        <v>289</v>
      </c>
      <c r="P19" s="148" t="s">
        <v>256</v>
      </c>
      <c r="Q19" s="148" t="s">
        <v>290</v>
      </c>
      <c r="R19" s="148"/>
      <c r="S19" s="148">
        <v>59</v>
      </c>
      <c r="T19" s="148">
        <v>59</v>
      </c>
      <c r="U19" s="137"/>
    </row>
    <row r="20" spans="1:21" ht="15" customHeight="1">
      <c r="A20" s="173">
        <v>16</v>
      </c>
      <c r="B20" s="174" t="e">
        <f>#REF!</f>
        <v>#REF!</v>
      </c>
      <c r="C20" s="174" t="e">
        <f>#REF!</f>
        <v>#REF!</v>
      </c>
      <c r="D20" s="175"/>
      <c r="E20" s="175" t="e">
        <f>#REF!</f>
        <v>#REF!</v>
      </c>
      <c r="F20" s="175" t="e">
        <f>#REF!</f>
        <v>#REF!</v>
      </c>
      <c r="G20" s="176" t="e">
        <f>#REF!</f>
        <v>#REF!</v>
      </c>
      <c r="H20" s="175"/>
      <c r="I20" s="175" t="e">
        <f>#REF!</f>
        <v>#REF!</v>
      </c>
      <c r="J20" s="175" t="e">
        <f>#REF!</f>
        <v>#REF!</v>
      </c>
      <c r="K20" s="176" t="e">
        <f>#REF!</f>
        <v>#REF!</v>
      </c>
      <c r="L20" s="177" t="e">
        <f>#REF!</f>
        <v>#REF!</v>
      </c>
      <c r="N20" s="137">
        <v>9</v>
      </c>
      <c r="O20" s="148" t="s">
        <v>291</v>
      </c>
      <c r="P20" s="148" t="s">
        <v>257</v>
      </c>
      <c r="Q20" s="148" t="s">
        <v>292</v>
      </c>
      <c r="R20" s="148"/>
      <c r="S20" s="148">
        <v>66</v>
      </c>
      <c r="T20" s="148">
        <v>66</v>
      </c>
      <c r="U20" s="137"/>
    </row>
    <row r="21" spans="1:21" ht="15" customHeight="1">
      <c r="A21" s="173">
        <v>17</v>
      </c>
      <c r="B21" s="174" t="e">
        <f>#REF!</f>
        <v>#REF!</v>
      </c>
      <c r="C21" s="174" t="e">
        <f>#REF!</f>
        <v>#REF!</v>
      </c>
      <c r="D21" s="175"/>
      <c r="E21" s="175" t="e">
        <f>#REF!</f>
        <v>#REF!</v>
      </c>
      <c r="F21" s="175" t="e">
        <f>#REF!</f>
        <v>#REF!</v>
      </c>
      <c r="G21" s="176" t="e">
        <f>#REF!</f>
        <v>#REF!</v>
      </c>
      <c r="H21" s="175"/>
      <c r="I21" s="175" t="e">
        <f>#REF!</f>
        <v>#REF!</v>
      </c>
      <c r="J21" s="175" t="e">
        <f>#REF!</f>
        <v>#REF!</v>
      </c>
      <c r="K21" s="176" t="e">
        <f>#REF!</f>
        <v>#REF!</v>
      </c>
      <c r="L21" s="177" t="e">
        <f>#REF!</f>
        <v>#REF!</v>
      </c>
      <c r="N21" s="137"/>
      <c r="O21" s="148" t="s">
        <v>322</v>
      </c>
      <c r="P21" s="148" t="s">
        <v>258</v>
      </c>
      <c r="Q21" s="148" t="s">
        <v>323</v>
      </c>
      <c r="R21" s="148"/>
      <c r="S21" s="148">
        <v>70</v>
      </c>
      <c r="T21" s="148">
        <v>70</v>
      </c>
      <c r="U21" s="137"/>
    </row>
    <row r="22" spans="1:21" ht="15" customHeight="1">
      <c r="A22" s="173">
        <v>18</v>
      </c>
      <c r="B22" s="174" t="e">
        <f>#REF!</f>
        <v>#REF!</v>
      </c>
      <c r="C22" s="174" t="e">
        <f>#REF!</f>
        <v>#REF!</v>
      </c>
      <c r="D22" s="175"/>
      <c r="E22" s="175" t="e">
        <f>#REF!</f>
        <v>#REF!</v>
      </c>
      <c r="F22" s="175" t="e">
        <f>#REF!</f>
        <v>#REF!</v>
      </c>
      <c r="G22" s="176" t="e">
        <f>#REF!</f>
        <v>#REF!</v>
      </c>
      <c r="H22" s="175"/>
      <c r="I22" s="175" t="e">
        <f>#REF!</f>
        <v>#REF!</v>
      </c>
      <c r="J22" s="175" t="e">
        <f>#REF!</f>
        <v>#REF!</v>
      </c>
      <c r="K22" s="176" t="e">
        <f>#REF!</f>
        <v>#REF!</v>
      </c>
      <c r="L22" s="177" t="e">
        <f>#REF!</f>
        <v>#REF!</v>
      </c>
      <c r="N22" s="137"/>
      <c r="O22" s="148" t="s">
        <v>324</v>
      </c>
      <c r="P22" s="148" t="s">
        <v>205</v>
      </c>
      <c r="Q22" s="148" t="s">
        <v>325</v>
      </c>
      <c r="R22" s="148"/>
      <c r="S22" s="148">
        <v>70</v>
      </c>
      <c r="T22" s="148">
        <v>70</v>
      </c>
      <c r="U22" s="137"/>
    </row>
    <row r="23" spans="1:21" ht="15" customHeight="1">
      <c r="A23" s="173">
        <v>19</v>
      </c>
      <c r="B23" s="174" t="e">
        <f>#REF!</f>
        <v>#REF!</v>
      </c>
      <c r="C23" s="174" t="e">
        <f>#REF!</f>
        <v>#REF!</v>
      </c>
      <c r="D23" s="175"/>
      <c r="E23" s="175" t="e">
        <f>#REF!</f>
        <v>#REF!</v>
      </c>
      <c r="F23" s="175" t="e">
        <f>#REF!</f>
        <v>#REF!</v>
      </c>
      <c r="G23" s="176" t="e">
        <f>#REF!</f>
        <v>#REF!</v>
      </c>
      <c r="H23" s="175"/>
      <c r="I23" s="175" t="e">
        <f>#REF!</f>
        <v>#REF!</v>
      </c>
      <c r="J23" s="175" t="e">
        <f>#REF!</f>
        <v>#REF!</v>
      </c>
      <c r="K23" s="176" t="e">
        <f>#REF!</f>
        <v>#REF!</v>
      </c>
      <c r="L23" s="177" t="e">
        <f>#REF!</f>
        <v>#REF!</v>
      </c>
      <c r="N23" s="137"/>
      <c r="O23" s="148" t="s">
        <v>326</v>
      </c>
      <c r="P23" s="148" t="s">
        <v>259</v>
      </c>
      <c r="Q23" s="148" t="s">
        <v>327</v>
      </c>
      <c r="R23" s="148"/>
      <c r="S23" s="148">
        <v>70</v>
      </c>
      <c r="T23" s="148">
        <v>70</v>
      </c>
      <c r="U23" s="137"/>
    </row>
    <row r="24" spans="1:21" ht="15" customHeight="1">
      <c r="A24" s="173">
        <v>20</v>
      </c>
      <c r="B24" s="174" t="e">
        <f>#REF!</f>
        <v>#REF!</v>
      </c>
      <c r="C24" s="174" t="e">
        <f>#REF!</f>
        <v>#REF!</v>
      </c>
      <c r="D24" s="175"/>
      <c r="E24" s="175" t="e">
        <f>#REF!</f>
        <v>#REF!</v>
      </c>
      <c r="F24" s="175" t="e">
        <f>#REF!</f>
        <v>#REF!</v>
      </c>
      <c r="G24" s="176" t="e">
        <f>#REF!</f>
        <v>#REF!</v>
      </c>
      <c r="H24" s="175"/>
      <c r="I24" s="175" t="e">
        <f>#REF!</f>
        <v>#REF!</v>
      </c>
      <c r="J24" s="175" t="e">
        <f>#REF!</f>
        <v>#REF!</v>
      </c>
      <c r="K24" s="176" t="e">
        <f>#REF!</f>
        <v>#REF!</v>
      </c>
      <c r="L24" s="177" t="e">
        <f>#REF!</f>
        <v>#REF!</v>
      </c>
      <c r="N24" s="137"/>
      <c r="O24" s="148" t="s">
        <v>328</v>
      </c>
      <c r="P24" s="148" t="s">
        <v>260</v>
      </c>
      <c r="Q24" s="148" t="s">
        <v>329</v>
      </c>
      <c r="R24" s="148"/>
      <c r="S24" s="148">
        <v>79</v>
      </c>
      <c r="T24" s="148">
        <v>79</v>
      </c>
      <c r="U24" s="137"/>
    </row>
    <row r="25" spans="1:21" ht="15" customHeight="1">
      <c r="A25" s="173">
        <v>21</v>
      </c>
      <c r="B25" s="174" t="e">
        <f>#REF!</f>
        <v>#REF!</v>
      </c>
      <c r="C25" s="174" t="e">
        <f>#REF!</f>
        <v>#REF!</v>
      </c>
      <c r="D25" s="175"/>
      <c r="E25" s="175" t="e">
        <f>#REF!</f>
        <v>#REF!</v>
      </c>
      <c r="F25" s="175" t="e">
        <f>#REF!</f>
        <v>#REF!</v>
      </c>
      <c r="G25" s="176" t="e">
        <f>#REF!</f>
        <v>#REF!</v>
      </c>
      <c r="H25" s="175"/>
      <c r="I25" s="175" t="e">
        <f>#REF!</f>
        <v>#REF!</v>
      </c>
      <c r="J25" s="175" t="e">
        <f>#REF!</f>
        <v>#REF!</v>
      </c>
      <c r="K25" s="176" t="e">
        <f>#REF!</f>
        <v>#REF!</v>
      </c>
      <c r="L25" s="177" t="e">
        <f>#REF!</f>
        <v>#REF!</v>
      </c>
      <c r="N25" s="137"/>
      <c r="O25" s="148" t="s">
        <v>330</v>
      </c>
      <c r="P25" s="148" t="s">
        <v>260</v>
      </c>
      <c r="Q25" s="148" t="s">
        <v>331</v>
      </c>
      <c r="R25" s="148"/>
      <c r="S25" s="148">
        <v>83.5</v>
      </c>
      <c r="T25" s="148">
        <v>83.5</v>
      </c>
      <c r="U25" s="137"/>
    </row>
    <row r="26" spans="1:21" ht="15" customHeight="1">
      <c r="A26" s="173">
        <v>22</v>
      </c>
      <c r="B26" s="174" t="e">
        <f>#REF!</f>
        <v>#REF!</v>
      </c>
      <c r="C26" s="174" t="e">
        <f>#REF!</f>
        <v>#REF!</v>
      </c>
      <c r="D26" s="175"/>
      <c r="E26" s="175" t="e">
        <f>#REF!</f>
        <v>#REF!</v>
      </c>
      <c r="F26" s="175" t="e">
        <f>#REF!</f>
        <v>#REF!</v>
      </c>
      <c r="G26" s="176" t="e">
        <f>#REF!</f>
        <v>#REF!</v>
      </c>
      <c r="H26" s="175"/>
      <c r="I26" s="175" t="e">
        <f>#REF!</f>
        <v>#REF!</v>
      </c>
      <c r="J26" s="175" t="e">
        <f>#REF!</f>
        <v>#REF!</v>
      </c>
      <c r="K26" s="176" t="e">
        <f>#REF!</f>
        <v>#REF!</v>
      </c>
      <c r="L26" s="177" t="e">
        <f>#REF!</f>
        <v>#REF!</v>
      </c>
      <c r="N26" s="137"/>
      <c r="O26" s="148" t="s">
        <v>332</v>
      </c>
      <c r="P26" s="148" t="s">
        <v>261</v>
      </c>
      <c r="Q26" s="148" t="s">
        <v>333</v>
      </c>
      <c r="R26" s="148"/>
      <c r="S26" s="148">
        <v>86.5</v>
      </c>
      <c r="T26" s="148">
        <v>86.5</v>
      </c>
      <c r="U26" s="137"/>
    </row>
    <row r="27" spans="1:21" ht="15" customHeight="1">
      <c r="A27" s="173">
        <v>23</v>
      </c>
      <c r="B27" s="174" t="e">
        <f>#REF!</f>
        <v>#REF!</v>
      </c>
      <c r="C27" s="174" t="e">
        <f>#REF!</f>
        <v>#REF!</v>
      </c>
      <c r="D27" s="175"/>
      <c r="E27" s="175" t="e">
        <f>#REF!</f>
        <v>#REF!</v>
      </c>
      <c r="F27" s="175" t="e">
        <f>#REF!</f>
        <v>#REF!</v>
      </c>
      <c r="G27" s="176" t="e">
        <f>#REF!</f>
        <v>#REF!</v>
      </c>
      <c r="H27" s="175"/>
      <c r="I27" s="175" t="e">
        <f>#REF!</f>
        <v>#REF!</v>
      </c>
      <c r="J27" s="175" t="e">
        <f>#REF!</f>
        <v>#REF!</v>
      </c>
      <c r="K27" s="176" t="e">
        <f>#REF!</f>
        <v>#REF!</v>
      </c>
      <c r="L27" s="177" t="e">
        <f>#REF!</f>
        <v>#REF!</v>
      </c>
      <c r="N27" s="137"/>
      <c r="O27" s="148" t="s">
        <v>334</v>
      </c>
      <c r="P27" s="148" t="s">
        <v>263</v>
      </c>
      <c r="Q27" s="148" t="s">
        <v>335</v>
      </c>
      <c r="R27" s="148"/>
      <c r="S27" s="148">
        <v>91</v>
      </c>
      <c r="T27" s="148">
        <v>91</v>
      </c>
      <c r="U27" s="137"/>
    </row>
    <row r="28" spans="1:21" ht="15" customHeight="1">
      <c r="A28" s="173">
        <v>24</v>
      </c>
      <c r="B28" s="174" t="e">
        <f>#REF!</f>
        <v>#REF!</v>
      </c>
      <c r="C28" s="174" t="e">
        <f>#REF!</f>
        <v>#REF!</v>
      </c>
      <c r="D28" s="175"/>
      <c r="E28" s="175" t="e">
        <f>#REF!</f>
        <v>#REF!</v>
      </c>
      <c r="F28" s="175" t="e">
        <f>#REF!</f>
        <v>#REF!</v>
      </c>
      <c r="G28" s="176" t="e">
        <f>#REF!</f>
        <v>#REF!</v>
      </c>
      <c r="H28" s="175"/>
      <c r="I28" s="175" t="e">
        <f>#REF!</f>
        <v>#REF!</v>
      </c>
      <c r="J28" s="175" t="e">
        <f>#REF!</f>
        <v>#REF!</v>
      </c>
      <c r="K28" s="176" t="e">
        <f>#REF!</f>
        <v>#REF!</v>
      </c>
      <c r="L28" s="177" t="e">
        <f>#REF!</f>
        <v>#REF!</v>
      </c>
      <c r="N28" s="137"/>
      <c r="O28" s="148" t="s">
        <v>336</v>
      </c>
      <c r="P28" s="148" t="s">
        <v>264</v>
      </c>
      <c r="Q28" s="148" t="s">
        <v>337</v>
      </c>
      <c r="R28" s="148"/>
      <c r="S28" s="148">
        <v>97</v>
      </c>
      <c r="T28" s="148">
        <v>97</v>
      </c>
      <c r="U28" s="137"/>
    </row>
    <row r="29" spans="1:21" ht="15" customHeight="1">
      <c r="A29" s="173">
        <v>25</v>
      </c>
      <c r="B29" s="174" t="e">
        <f>#REF!</f>
        <v>#REF!</v>
      </c>
      <c r="C29" s="174" t="e">
        <f>#REF!</f>
        <v>#REF!</v>
      </c>
      <c r="D29" s="175"/>
      <c r="E29" s="175" t="e">
        <f>#REF!</f>
        <v>#REF!</v>
      </c>
      <c r="F29" s="175" t="e">
        <f>#REF!</f>
        <v>#REF!</v>
      </c>
      <c r="G29" s="176" t="e">
        <f>#REF!</f>
        <v>#REF!</v>
      </c>
      <c r="H29" s="175"/>
      <c r="I29" s="175" t="e">
        <f>#REF!</f>
        <v>#REF!</v>
      </c>
      <c r="J29" s="175" t="e">
        <f>#REF!</f>
        <v>#REF!</v>
      </c>
      <c r="K29" s="176" t="e">
        <f>#REF!</f>
        <v>#REF!</v>
      </c>
      <c r="L29" s="177" t="e">
        <f>#REF!</f>
        <v>#REF!</v>
      </c>
      <c r="N29" s="137"/>
      <c r="O29" s="148" t="s">
        <v>338</v>
      </c>
      <c r="P29" s="148" t="s">
        <v>265</v>
      </c>
      <c r="Q29" s="148" t="s">
        <v>339</v>
      </c>
      <c r="R29" s="148"/>
      <c r="S29" s="148">
        <v>97</v>
      </c>
      <c r="T29" s="148">
        <v>97</v>
      </c>
      <c r="U29" s="137"/>
    </row>
    <row r="30" spans="1:21" ht="15" customHeight="1">
      <c r="A30" s="173">
        <v>26</v>
      </c>
      <c r="B30" s="174" t="e">
        <f>#REF!</f>
        <v>#REF!</v>
      </c>
      <c r="C30" s="174" t="e">
        <f>#REF!</f>
        <v>#REF!</v>
      </c>
      <c r="D30" s="175"/>
      <c r="E30" s="175" t="e">
        <f>#REF!</f>
        <v>#REF!</v>
      </c>
      <c r="F30" s="175" t="e">
        <f>#REF!</f>
        <v>#REF!</v>
      </c>
      <c r="G30" s="176" t="e">
        <f>#REF!</f>
        <v>#REF!</v>
      </c>
      <c r="H30" s="175"/>
      <c r="I30" s="175" t="e">
        <f>#REF!</f>
        <v>#REF!</v>
      </c>
      <c r="J30" s="175" t="e">
        <f>#REF!</f>
        <v>#REF!</v>
      </c>
      <c r="K30" s="176" t="e">
        <f>#REF!</f>
        <v>#REF!</v>
      </c>
      <c r="L30" s="177" t="e">
        <f>#REF!</f>
        <v>#REF!</v>
      </c>
      <c r="N30" s="137"/>
      <c r="O30" s="148" t="s">
        <v>340</v>
      </c>
      <c r="P30" s="148" t="s">
        <v>266</v>
      </c>
      <c r="Q30" s="148" t="s">
        <v>341</v>
      </c>
      <c r="R30" s="148"/>
      <c r="S30" s="148">
        <v>108</v>
      </c>
      <c r="T30" s="148">
        <v>108</v>
      </c>
      <c r="U30" s="137"/>
    </row>
    <row r="31" spans="1:21" ht="15" customHeight="1">
      <c r="A31" s="173">
        <v>27</v>
      </c>
      <c r="B31" s="174" t="e">
        <f>#REF!</f>
        <v>#REF!</v>
      </c>
      <c r="C31" s="174" t="e">
        <f>#REF!</f>
        <v>#REF!</v>
      </c>
      <c r="D31" s="175"/>
      <c r="E31" s="175" t="e">
        <f>#REF!</f>
        <v>#REF!</v>
      </c>
      <c r="F31" s="175" t="e">
        <f>#REF!</f>
        <v>#REF!</v>
      </c>
      <c r="G31" s="176" t="e">
        <f>#REF!</f>
        <v>#REF!</v>
      </c>
      <c r="H31" s="175"/>
      <c r="I31" s="175" t="e">
        <f>#REF!</f>
        <v>#REF!</v>
      </c>
      <c r="J31" s="175" t="e">
        <f>#REF!</f>
        <v>#REF!</v>
      </c>
      <c r="K31" s="176" t="e">
        <f>#REF!</f>
        <v>#REF!</v>
      </c>
      <c r="L31" s="177" t="e">
        <f>#REF!</f>
        <v>#REF!</v>
      </c>
      <c r="N31" s="137"/>
      <c r="O31" s="148" t="s">
        <v>342</v>
      </c>
      <c r="P31" s="148" t="s">
        <v>262</v>
      </c>
      <c r="Q31" s="148" t="s">
        <v>343</v>
      </c>
      <c r="R31" s="148"/>
      <c r="S31" s="148">
        <v>108</v>
      </c>
      <c r="T31" s="148">
        <v>108</v>
      </c>
      <c r="U31" s="137"/>
    </row>
    <row r="32" spans="1:21" ht="15" customHeight="1">
      <c r="A32" s="173">
        <v>28</v>
      </c>
      <c r="B32" s="174" t="e">
        <f>#REF!</f>
        <v>#REF!</v>
      </c>
      <c r="C32" s="174" t="e">
        <f>#REF!</f>
        <v>#REF!</v>
      </c>
      <c r="D32" s="175"/>
      <c r="E32" s="175" t="e">
        <f>#REF!</f>
        <v>#REF!</v>
      </c>
      <c r="F32" s="175" t="e">
        <f>#REF!</f>
        <v>#REF!</v>
      </c>
      <c r="G32" s="176" t="e">
        <f>#REF!</f>
        <v>#REF!</v>
      </c>
      <c r="H32" s="175"/>
      <c r="I32" s="175" t="e">
        <f>#REF!</f>
        <v>#REF!</v>
      </c>
      <c r="J32" s="175" t="e">
        <f>#REF!</f>
        <v>#REF!</v>
      </c>
      <c r="K32" s="176" t="e">
        <f>#REF!</f>
        <v>#REF!</v>
      </c>
      <c r="L32" s="177" t="e">
        <f>#REF!</f>
        <v>#REF!</v>
      </c>
      <c r="N32" s="137"/>
      <c r="O32" s="148" t="s">
        <v>344</v>
      </c>
      <c r="P32" s="148" t="s">
        <v>267</v>
      </c>
      <c r="Q32" s="148" t="s">
        <v>345</v>
      </c>
      <c r="R32" s="148"/>
      <c r="S32" s="148">
        <v>108</v>
      </c>
      <c r="T32" s="148">
        <v>108</v>
      </c>
      <c r="U32" s="137"/>
    </row>
    <row r="33" spans="1:21" ht="15" customHeight="1">
      <c r="A33" s="173">
        <v>29</v>
      </c>
      <c r="B33" s="174" t="e">
        <f>#REF!</f>
        <v>#REF!</v>
      </c>
      <c r="C33" s="174" t="e">
        <f>#REF!</f>
        <v>#REF!</v>
      </c>
      <c r="D33" s="175"/>
      <c r="E33" s="175" t="e">
        <f>#REF!</f>
        <v>#REF!</v>
      </c>
      <c r="F33" s="175" t="e">
        <f>#REF!</f>
        <v>#REF!</v>
      </c>
      <c r="G33" s="176" t="e">
        <f>#REF!</f>
        <v>#REF!</v>
      </c>
      <c r="H33" s="175"/>
      <c r="I33" s="175" t="e">
        <f>#REF!</f>
        <v>#REF!</v>
      </c>
      <c r="J33" s="175" t="e">
        <f>#REF!</f>
        <v>#REF!</v>
      </c>
      <c r="K33" s="176" t="e">
        <f>#REF!</f>
        <v>#REF!</v>
      </c>
      <c r="L33" s="177" t="e">
        <f>#REF!</f>
        <v>#REF!</v>
      </c>
      <c r="N33" s="137"/>
      <c r="O33" s="148" t="s">
        <v>346</v>
      </c>
      <c r="P33" s="148" t="s">
        <v>251</v>
      </c>
      <c r="Q33" s="148" t="s">
        <v>347</v>
      </c>
      <c r="R33" s="148"/>
      <c r="S33" s="148">
        <v>1053</v>
      </c>
      <c r="T33" s="148">
        <v>1053</v>
      </c>
      <c r="U33" s="137"/>
    </row>
    <row r="34" spans="1:21" ht="15" customHeight="1">
      <c r="A34" s="173">
        <v>30</v>
      </c>
      <c r="B34" s="174" t="e">
        <f>#REF!</f>
        <v>#REF!</v>
      </c>
      <c r="C34" s="174" t="e">
        <f>#REF!</f>
        <v>#REF!</v>
      </c>
      <c r="D34" s="175"/>
      <c r="E34" s="175" t="e">
        <f>#REF!</f>
        <v>#REF!</v>
      </c>
      <c r="F34" s="175" t="e">
        <f>#REF!</f>
        <v>#REF!</v>
      </c>
      <c r="G34" s="176" t="e">
        <f>#REF!</f>
        <v>#REF!</v>
      </c>
      <c r="H34" s="175"/>
      <c r="I34" s="175" t="e">
        <f>#REF!</f>
        <v>#REF!</v>
      </c>
      <c r="J34" s="175" t="e">
        <f>#REF!</f>
        <v>#REF!</v>
      </c>
      <c r="K34" s="176" t="e">
        <f>#REF!</f>
        <v>#REF!</v>
      </c>
      <c r="L34" s="177" t="e">
        <f>#REF!</f>
        <v>#REF!</v>
      </c>
      <c r="N34" s="137"/>
      <c r="O34" s="148" t="s">
        <v>348</v>
      </c>
      <c r="P34" s="148" t="s">
        <v>243</v>
      </c>
      <c r="Q34" s="148" t="s">
        <v>349</v>
      </c>
      <c r="R34" s="148"/>
      <c r="S34" s="148">
        <v>1998</v>
      </c>
      <c r="T34" s="148">
        <v>1998</v>
      </c>
      <c r="U34" s="137"/>
    </row>
    <row r="35" spans="1:21" ht="15" customHeight="1">
      <c r="A35" s="173">
        <v>31</v>
      </c>
      <c r="B35" s="174" t="e">
        <f>#REF!</f>
        <v>#REF!</v>
      </c>
      <c r="C35" s="174" t="e">
        <f>#REF!</f>
        <v>#REF!</v>
      </c>
      <c r="D35" s="175"/>
      <c r="E35" s="175" t="e">
        <f>#REF!</f>
        <v>#REF!</v>
      </c>
      <c r="F35" s="175" t="e">
        <f>#REF!</f>
        <v>#REF!</v>
      </c>
      <c r="G35" s="176" t="e">
        <f>#REF!</f>
        <v>#REF!</v>
      </c>
      <c r="H35" s="175"/>
      <c r="I35" s="175" t="e">
        <f>#REF!</f>
        <v>#REF!</v>
      </c>
      <c r="J35" s="175" t="e">
        <f>#REF!</f>
        <v>#REF!</v>
      </c>
      <c r="K35" s="176" t="e">
        <f>#REF!</f>
        <v>#REF!</v>
      </c>
      <c r="L35" s="177" t="e">
        <f>#REF!</f>
        <v>#REF!</v>
      </c>
      <c r="N35" s="137"/>
      <c r="O35" s="148" t="s">
        <v>350</v>
      </c>
      <c r="P35" s="148" t="s">
        <v>268</v>
      </c>
      <c r="Q35" s="148" t="s">
        <v>351</v>
      </c>
      <c r="R35" s="148"/>
      <c r="S35" s="148">
        <v>1998</v>
      </c>
      <c r="T35" s="148">
        <v>1998</v>
      </c>
      <c r="U35" s="137"/>
    </row>
    <row r="36" spans="1:21" ht="15" customHeight="1">
      <c r="A36" s="173">
        <v>32</v>
      </c>
      <c r="B36" s="174" t="e">
        <f>#REF!</f>
        <v>#REF!</v>
      </c>
      <c r="C36" s="174" t="e">
        <f>#REF!</f>
        <v>#REF!</v>
      </c>
      <c r="D36" s="175"/>
      <c r="E36" s="175" t="e">
        <f>#REF!</f>
        <v>#REF!</v>
      </c>
      <c r="F36" s="175" t="e">
        <f>#REF!</f>
        <v>#REF!</v>
      </c>
      <c r="G36" s="176" t="e">
        <f>#REF!</f>
        <v>#REF!</v>
      </c>
      <c r="H36" s="175"/>
      <c r="I36" s="175" t="e">
        <f>#REF!</f>
        <v>#REF!</v>
      </c>
      <c r="J36" s="175" t="e">
        <f>#REF!</f>
        <v>#REF!</v>
      </c>
      <c r="K36" s="176" t="e">
        <f>#REF!</f>
        <v>#REF!</v>
      </c>
      <c r="L36" s="177" t="e">
        <f>#REF!</f>
        <v>#REF!</v>
      </c>
      <c r="N36" s="137"/>
      <c r="O36" s="148" t="s">
        <v>352</v>
      </c>
      <c r="P36" s="148" t="s">
        <v>189</v>
      </c>
      <c r="Q36" s="148" t="s">
        <v>353</v>
      </c>
      <c r="R36" s="148"/>
      <c r="S36" s="148">
        <v>1998</v>
      </c>
      <c r="T36" s="148">
        <v>1998</v>
      </c>
      <c r="U36" s="137"/>
    </row>
    <row r="37" spans="1:20" ht="15" customHeight="1">
      <c r="A37" s="173">
        <v>33</v>
      </c>
      <c r="B37" s="174" t="e">
        <f>#REF!</f>
        <v>#REF!</v>
      </c>
      <c r="C37" s="174" t="e">
        <f>#REF!</f>
        <v>#REF!</v>
      </c>
      <c r="D37" s="175"/>
      <c r="E37" s="175" t="e">
        <f>#REF!</f>
        <v>#REF!</v>
      </c>
      <c r="F37" s="175" t="e">
        <f>#REF!</f>
        <v>#REF!</v>
      </c>
      <c r="G37" s="176" t="e">
        <f>#REF!</f>
        <v>#REF!</v>
      </c>
      <c r="H37" s="175"/>
      <c r="I37" s="175" t="e">
        <f>#REF!</f>
        <v>#REF!</v>
      </c>
      <c r="J37" s="175" t="e">
        <f>#REF!</f>
        <v>#REF!</v>
      </c>
      <c r="K37" s="176" t="e">
        <f>#REF!</f>
        <v>#REF!</v>
      </c>
      <c r="L37" s="177" t="e">
        <f>#REF!</f>
        <v>#REF!</v>
      </c>
      <c r="N37" s="137"/>
      <c r="O37" s="148" t="s">
        <v>28</v>
      </c>
      <c r="P37" s="148" t="s">
        <v>28</v>
      </c>
      <c r="Q37" s="148" t="s">
        <v>28</v>
      </c>
      <c r="R37" s="148"/>
      <c r="S37" s="148" t="s">
        <v>28</v>
      </c>
      <c r="T37" s="148" t="s">
        <v>28</v>
      </c>
    </row>
    <row r="38" spans="1:20" ht="15" customHeight="1">
      <c r="A38" s="173">
        <v>34</v>
      </c>
      <c r="B38" s="174" t="e">
        <f>#REF!</f>
        <v>#REF!</v>
      </c>
      <c r="C38" s="174" t="e">
        <f>#REF!</f>
        <v>#REF!</v>
      </c>
      <c r="D38" s="175"/>
      <c r="E38" s="175" t="e">
        <f>#REF!</f>
        <v>#REF!</v>
      </c>
      <c r="F38" s="175" t="e">
        <f>#REF!</f>
        <v>#REF!</v>
      </c>
      <c r="G38" s="176" t="e">
        <f>#REF!</f>
        <v>#REF!</v>
      </c>
      <c r="H38" s="175"/>
      <c r="I38" s="175" t="e">
        <f>#REF!</f>
        <v>#REF!</v>
      </c>
      <c r="J38" s="175" t="e">
        <f>#REF!</f>
        <v>#REF!</v>
      </c>
      <c r="K38" s="176" t="e">
        <f>#REF!</f>
        <v>#REF!</v>
      </c>
      <c r="L38" s="177" t="e">
        <f>#REF!</f>
        <v>#REF!</v>
      </c>
      <c r="N38" s="137"/>
      <c r="O38" s="148" t="s">
        <v>28</v>
      </c>
      <c r="P38" s="148" t="s">
        <v>28</v>
      </c>
      <c r="Q38" s="148" t="s">
        <v>28</v>
      </c>
      <c r="R38" s="148"/>
      <c r="S38" s="148" t="s">
        <v>28</v>
      </c>
      <c r="T38" s="148" t="s">
        <v>28</v>
      </c>
    </row>
    <row r="39" spans="1:20" ht="15" customHeight="1">
      <c r="A39" s="173">
        <v>35</v>
      </c>
      <c r="B39" s="174" t="e">
        <f>#REF!</f>
        <v>#REF!</v>
      </c>
      <c r="C39" s="174" t="e">
        <f>#REF!</f>
        <v>#REF!</v>
      </c>
      <c r="D39" s="175"/>
      <c r="E39" s="175" t="e">
        <f>#REF!</f>
        <v>#REF!</v>
      </c>
      <c r="F39" s="175" t="e">
        <f>#REF!</f>
        <v>#REF!</v>
      </c>
      <c r="G39" s="176" t="e">
        <f>#REF!</f>
        <v>#REF!</v>
      </c>
      <c r="H39" s="175"/>
      <c r="I39" s="175" t="e">
        <f>#REF!</f>
        <v>#REF!</v>
      </c>
      <c r="J39" s="175" t="e">
        <f>#REF!</f>
        <v>#REF!</v>
      </c>
      <c r="K39" s="176" t="e">
        <f>#REF!</f>
        <v>#REF!</v>
      </c>
      <c r="L39" s="177" t="e">
        <f>#REF!</f>
        <v>#REF!</v>
      </c>
      <c r="N39" s="137"/>
      <c r="O39" s="148" t="s">
        <v>28</v>
      </c>
      <c r="P39" s="148" t="s">
        <v>28</v>
      </c>
      <c r="Q39" s="148" t="s">
        <v>28</v>
      </c>
      <c r="R39" s="148"/>
      <c r="S39" s="148" t="s">
        <v>28</v>
      </c>
      <c r="T39" s="148" t="s">
        <v>28</v>
      </c>
    </row>
    <row r="40" spans="1:20" ht="15" customHeight="1">
      <c r="A40" s="173">
        <v>36</v>
      </c>
      <c r="B40" s="174" t="e">
        <f>#REF!</f>
        <v>#REF!</v>
      </c>
      <c r="C40" s="174" t="e">
        <f>#REF!</f>
        <v>#REF!</v>
      </c>
      <c r="D40" s="175"/>
      <c r="E40" s="175" t="e">
        <f>#REF!</f>
        <v>#REF!</v>
      </c>
      <c r="F40" s="175" t="e">
        <f>#REF!</f>
        <v>#REF!</v>
      </c>
      <c r="G40" s="176" t="e">
        <f>#REF!</f>
        <v>#REF!</v>
      </c>
      <c r="H40" s="175"/>
      <c r="I40" s="175" t="e">
        <f>#REF!</f>
        <v>#REF!</v>
      </c>
      <c r="J40" s="175" t="e">
        <f>#REF!</f>
        <v>#REF!</v>
      </c>
      <c r="K40" s="176" t="e">
        <f>#REF!</f>
        <v>#REF!</v>
      </c>
      <c r="L40" s="177" t="e">
        <f>#REF!</f>
        <v>#REF!</v>
      </c>
      <c r="N40" s="137"/>
      <c r="O40" s="148" t="s">
        <v>28</v>
      </c>
      <c r="P40" s="148" t="s">
        <v>28</v>
      </c>
      <c r="Q40" s="148" t="s">
        <v>28</v>
      </c>
      <c r="R40" s="148"/>
      <c r="S40" s="148" t="s">
        <v>28</v>
      </c>
      <c r="T40" s="148" t="s">
        <v>28</v>
      </c>
    </row>
    <row r="41" spans="1:20" ht="15" customHeight="1">
      <c r="A41" s="173">
        <v>37</v>
      </c>
      <c r="B41" s="174" t="e">
        <f>#REF!</f>
        <v>#REF!</v>
      </c>
      <c r="C41" s="174" t="e">
        <f>#REF!</f>
        <v>#REF!</v>
      </c>
      <c r="D41" s="175"/>
      <c r="E41" s="175" t="e">
        <f>#REF!</f>
        <v>#REF!</v>
      </c>
      <c r="F41" s="175" t="e">
        <f>#REF!</f>
        <v>#REF!</v>
      </c>
      <c r="G41" s="176" t="e">
        <f>#REF!</f>
        <v>#REF!</v>
      </c>
      <c r="H41" s="175"/>
      <c r="I41" s="175" t="e">
        <f>#REF!</f>
        <v>#REF!</v>
      </c>
      <c r="J41" s="175" t="e">
        <f>#REF!</f>
        <v>#REF!</v>
      </c>
      <c r="K41" s="176" t="e">
        <f>#REF!</f>
        <v>#REF!</v>
      </c>
      <c r="L41" s="177" t="e">
        <f>#REF!</f>
        <v>#REF!</v>
      </c>
      <c r="N41" s="137"/>
      <c r="O41" s="148" t="s">
        <v>28</v>
      </c>
      <c r="P41" s="148" t="s">
        <v>28</v>
      </c>
      <c r="Q41" s="148" t="s">
        <v>28</v>
      </c>
      <c r="R41" s="148"/>
      <c r="S41" s="148" t="s">
        <v>28</v>
      </c>
      <c r="T41" s="148" t="s">
        <v>28</v>
      </c>
    </row>
    <row r="42" spans="1:20" ht="15" customHeight="1">
      <c r="A42" s="173">
        <v>38</v>
      </c>
      <c r="B42" s="174" t="e">
        <f>#REF!</f>
        <v>#REF!</v>
      </c>
      <c r="C42" s="174" t="e">
        <f>#REF!</f>
        <v>#REF!</v>
      </c>
      <c r="D42" s="175"/>
      <c r="E42" s="175" t="e">
        <f>#REF!</f>
        <v>#REF!</v>
      </c>
      <c r="F42" s="175" t="e">
        <f>#REF!</f>
        <v>#REF!</v>
      </c>
      <c r="G42" s="176" t="e">
        <f>#REF!</f>
        <v>#REF!</v>
      </c>
      <c r="H42" s="175"/>
      <c r="I42" s="175" t="e">
        <f>#REF!</f>
        <v>#REF!</v>
      </c>
      <c r="J42" s="175" t="e">
        <f>#REF!</f>
        <v>#REF!</v>
      </c>
      <c r="K42" s="176" t="e">
        <f>#REF!</f>
        <v>#REF!</v>
      </c>
      <c r="L42" s="177" t="e">
        <f>#REF!</f>
        <v>#REF!</v>
      </c>
      <c r="N42" s="137"/>
      <c r="O42" s="148" t="s">
        <v>28</v>
      </c>
      <c r="P42" s="148" t="s">
        <v>28</v>
      </c>
      <c r="Q42" s="148" t="s">
        <v>28</v>
      </c>
      <c r="R42" s="148"/>
      <c r="S42" s="148" t="s">
        <v>28</v>
      </c>
      <c r="T42" s="148" t="s">
        <v>28</v>
      </c>
    </row>
    <row r="43" spans="1:20" ht="15" customHeight="1">
      <c r="A43" s="173">
        <v>39</v>
      </c>
      <c r="B43" s="174" t="e">
        <f>#REF!</f>
        <v>#REF!</v>
      </c>
      <c r="C43" s="174" t="e">
        <f>#REF!</f>
        <v>#REF!</v>
      </c>
      <c r="D43" s="175"/>
      <c r="E43" s="175" t="e">
        <f>#REF!</f>
        <v>#REF!</v>
      </c>
      <c r="F43" s="175" t="e">
        <f>#REF!</f>
        <v>#REF!</v>
      </c>
      <c r="G43" s="176" t="e">
        <f>#REF!</f>
        <v>#REF!</v>
      </c>
      <c r="H43" s="175"/>
      <c r="I43" s="175" t="e">
        <f>#REF!</f>
        <v>#REF!</v>
      </c>
      <c r="J43" s="175" t="e">
        <f>#REF!</f>
        <v>#REF!</v>
      </c>
      <c r="K43" s="176" t="e">
        <f>#REF!</f>
        <v>#REF!</v>
      </c>
      <c r="L43" s="177" t="e">
        <f>#REF!</f>
        <v>#REF!</v>
      </c>
      <c r="N43" s="137"/>
      <c r="O43" s="148" t="s">
        <v>28</v>
      </c>
      <c r="P43" s="148" t="s">
        <v>28</v>
      </c>
      <c r="Q43" s="148" t="s">
        <v>28</v>
      </c>
      <c r="R43" s="148"/>
      <c r="S43" s="148" t="s">
        <v>28</v>
      </c>
      <c r="T43" s="148" t="s">
        <v>28</v>
      </c>
    </row>
    <row r="44" spans="1:20" ht="15" customHeight="1">
      <c r="A44" s="173">
        <v>40</v>
      </c>
      <c r="B44" s="174" t="e">
        <f>#REF!</f>
        <v>#REF!</v>
      </c>
      <c r="C44" s="174" t="e">
        <f>#REF!</f>
        <v>#REF!</v>
      </c>
      <c r="D44" s="175"/>
      <c r="E44" s="175" t="e">
        <f>#REF!</f>
        <v>#REF!</v>
      </c>
      <c r="F44" s="175" t="e">
        <f>#REF!</f>
        <v>#REF!</v>
      </c>
      <c r="G44" s="176" t="e">
        <f>#REF!</f>
        <v>#REF!</v>
      </c>
      <c r="H44" s="175"/>
      <c r="I44" s="175" t="e">
        <f>#REF!</f>
        <v>#REF!</v>
      </c>
      <c r="J44" s="175" t="e">
        <f>#REF!</f>
        <v>#REF!</v>
      </c>
      <c r="K44" s="176" t="e">
        <f>#REF!</f>
        <v>#REF!</v>
      </c>
      <c r="L44" s="177" t="e">
        <f>#REF!</f>
        <v>#REF!</v>
      </c>
      <c r="N44" s="137"/>
      <c r="O44" s="148" t="s">
        <v>28</v>
      </c>
      <c r="P44" s="148" t="s">
        <v>28</v>
      </c>
      <c r="Q44" s="148" t="s">
        <v>28</v>
      </c>
      <c r="R44" s="148"/>
      <c r="S44" s="148" t="s">
        <v>28</v>
      </c>
      <c r="T44" s="148" t="s">
        <v>28</v>
      </c>
    </row>
    <row r="45" spans="1:20" ht="15" customHeight="1">
      <c r="A45" s="173">
        <v>41</v>
      </c>
      <c r="B45" s="174" t="e">
        <f>#REF!</f>
        <v>#REF!</v>
      </c>
      <c r="C45" s="174" t="e">
        <f>#REF!</f>
        <v>#REF!</v>
      </c>
      <c r="D45" s="175"/>
      <c r="E45" s="175" t="e">
        <f>#REF!</f>
        <v>#REF!</v>
      </c>
      <c r="F45" s="175" t="e">
        <f>#REF!</f>
        <v>#REF!</v>
      </c>
      <c r="G45" s="176" t="e">
        <f>#REF!</f>
        <v>#REF!</v>
      </c>
      <c r="H45" s="175"/>
      <c r="I45" s="175" t="e">
        <f>#REF!</f>
        <v>#REF!</v>
      </c>
      <c r="J45" s="175" t="e">
        <f>#REF!</f>
        <v>#REF!</v>
      </c>
      <c r="K45" s="176" t="e">
        <f>#REF!</f>
        <v>#REF!</v>
      </c>
      <c r="L45" s="177" t="e">
        <f>#REF!</f>
        <v>#REF!</v>
      </c>
      <c r="N45" s="137"/>
      <c r="O45" s="148" t="s">
        <v>28</v>
      </c>
      <c r="P45" s="148" t="s">
        <v>28</v>
      </c>
      <c r="Q45" s="148" t="s">
        <v>28</v>
      </c>
      <c r="R45" s="148"/>
      <c r="S45" s="148" t="s">
        <v>28</v>
      </c>
      <c r="T45" s="148" t="s">
        <v>28</v>
      </c>
    </row>
    <row r="46" spans="1:20" ht="15" customHeight="1">
      <c r="A46" s="173">
        <v>42</v>
      </c>
      <c r="B46" s="174" t="e">
        <f>#REF!</f>
        <v>#REF!</v>
      </c>
      <c r="C46" s="174" t="e">
        <f>#REF!</f>
        <v>#REF!</v>
      </c>
      <c r="D46" s="175"/>
      <c r="E46" s="175" t="e">
        <f>#REF!</f>
        <v>#REF!</v>
      </c>
      <c r="F46" s="175" t="e">
        <f>#REF!</f>
        <v>#REF!</v>
      </c>
      <c r="G46" s="176" t="e">
        <f>#REF!</f>
        <v>#REF!</v>
      </c>
      <c r="H46" s="175"/>
      <c r="I46" s="175" t="e">
        <f>#REF!</f>
        <v>#REF!</v>
      </c>
      <c r="J46" s="175" t="e">
        <f>#REF!</f>
        <v>#REF!</v>
      </c>
      <c r="K46" s="176" t="e">
        <f>#REF!</f>
        <v>#REF!</v>
      </c>
      <c r="L46" s="177" t="e">
        <f>#REF!</f>
        <v>#REF!</v>
      </c>
      <c r="N46" s="137"/>
      <c r="O46" s="148" t="s">
        <v>28</v>
      </c>
      <c r="P46" s="148" t="s">
        <v>28</v>
      </c>
      <c r="Q46" s="148" t="s">
        <v>28</v>
      </c>
      <c r="R46" s="148"/>
      <c r="S46" s="148" t="s">
        <v>28</v>
      </c>
      <c r="T46" s="148" t="s">
        <v>28</v>
      </c>
    </row>
    <row r="47" spans="1:20" ht="15" customHeight="1">
      <c r="A47" s="173">
        <v>43</v>
      </c>
      <c r="B47" s="174" t="e">
        <f>#REF!</f>
        <v>#REF!</v>
      </c>
      <c r="C47" s="174" t="e">
        <f>#REF!</f>
        <v>#REF!</v>
      </c>
      <c r="D47" s="175"/>
      <c r="E47" s="175" t="e">
        <f>#REF!</f>
        <v>#REF!</v>
      </c>
      <c r="F47" s="175" t="e">
        <f>#REF!</f>
        <v>#REF!</v>
      </c>
      <c r="G47" s="176" t="e">
        <f>#REF!</f>
        <v>#REF!</v>
      </c>
      <c r="H47" s="175"/>
      <c r="I47" s="175" t="e">
        <f>#REF!</f>
        <v>#REF!</v>
      </c>
      <c r="J47" s="175" t="e">
        <f>#REF!</f>
        <v>#REF!</v>
      </c>
      <c r="K47" s="176" t="e">
        <f>#REF!</f>
        <v>#REF!</v>
      </c>
      <c r="L47" s="177" t="e">
        <f>#REF!</f>
        <v>#REF!</v>
      </c>
      <c r="N47" s="137"/>
      <c r="O47" s="148" t="s">
        <v>28</v>
      </c>
      <c r="P47" s="148" t="s">
        <v>28</v>
      </c>
      <c r="Q47" s="148" t="s">
        <v>28</v>
      </c>
      <c r="R47" s="148"/>
      <c r="S47" s="148" t="s">
        <v>28</v>
      </c>
      <c r="T47" s="148" t="s">
        <v>28</v>
      </c>
    </row>
    <row r="48" spans="1:20" ht="15" customHeight="1">
      <c r="A48" s="173">
        <v>44</v>
      </c>
      <c r="B48" s="174" t="e">
        <f>#REF!</f>
        <v>#REF!</v>
      </c>
      <c r="C48" s="174" t="e">
        <f>#REF!</f>
        <v>#REF!</v>
      </c>
      <c r="D48" s="175"/>
      <c r="E48" s="175" t="e">
        <f>#REF!</f>
        <v>#REF!</v>
      </c>
      <c r="F48" s="175" t="e">
        <f>#REF!</f>
        <v>#REF!</v>
      </c>
      <c r="G48" s="176" t="e">
        <f>#REF!</f>
        <v>#REF!</v>
      </c>
      <c r="H48" s="175"/>
      <c r="I48" s="175" t="e">
        <f>#REF!</f>
        <v>#REF!</v>
      </c>
      <c r="J48" s="175" t="e">
        <f>#REF!</f>
        <v>#REF!</v>
      </c>
      <c r="K48" s="176" t="e">
        <f>#REF!</f>
        <v>#REF!</v>
      </c>
      <c r="L48" s="177" t="e">
        <f>#REF!</f>
        <v>#REF!</v>
      </c>
      <c r="N48" s="137"/>
      <c r="O48" s="148" t="s">
        <v>28</v>
      </c>
      <c r="P48" s="148" t="s">
        <v>28</v>
      </c>
      <c r="Q48" s="148" t="s">
        <v>28</v>
      </c>
      <c r="R48" s="148"/>
      <c r="S48" s="148" t="s">
        <v>28</v>
      </c>
      <c r="T48" s="148" t="s">
        <v>28</v>
      </c>
    </row>
    <row r="49" spans="1:20" ht="15" customHeight="1">
      <c r="A49" s="173">
        <v>45</v>
      </c>
      <c r="B49" s="174" t="e">
        <f>#REF!</f>
        <v>#REF!</v>
      </c>
      <c r="C49" s="174" t="e">
        <f>#REF!</f>
        <v>#REF!</v>
      </c>
      <c r="D49" s="175"/>
      <c r="E49" s="175" t="e">
        <f>#REF!</f>
        <v>#REF!</v>
      </c>
      <c r="F49" s="175" t="e">
        <f>#REF!</f>
        <v>#REF!</v>
      </c>
      <c r="G49" s="176" t="e">
        <f>#REF!</f>
        <v>#REF!</v>
      </c>
      <c r="H49" s="175"/>
      <c r="I49" s="175" t="e">
        <f>#REF!</f>
        <v>#REF!</v>
      </c>
      <c r="J49" s="175" t="e">
        <f>#REF!</f>
        <v>#REF!</v>
      </c>
      <c r="K49" s="176" t="e">
        <f>#REF!</f>
        <v>#REF!</v>
      </c>
      <c r="L49" s="177" t="e">
        <f>#REF!</f>
        <v>#REF!</v>
      </c>
      <c r="N49" s="137"/>
      <c r="O49" s="148" t="s">
        <v>28</v>
      </c>
      <c r="P49" s="148" t="s">
        <v>28</v>
      </c>
      <c r="Q49" s="148" t="s">
        <v>28</v>
      </c>
      <c r="R49" s="148"/>
      <c r="S49" s="148" t="s">
        <v>28</v>
      </c>
      <c r="T49" s="148" t="s">
        <v>28</v>
      </c>
    </row>
    <row r="50" spans="1:20" ht="15" customHeight="1">
      <c r="A50" s="173">
        <v>46</v>
      </c>
      <c r="B50" s="174" t="e">
        <f>#REF!</f>
        <v>#REF!</v>
      </c>
      <c r="C50" s="174" t="e">
        <f>#REF!</f>
        <v>#REF!</v>
      </c>
      <c r="D50" s="175"/>
      <c r="E50" s="175" t="e">
        <f>#REF!</f>
        <v>#REF!</v>
      </c>
      <c r="F50" s="175" t="e">
        <f>#REF!</f>
        <v>#REF!</v>
      </c>
      <c r="G50" s="176" t="e">
        <f>#REF!</f>
        <v>#REF!</v>
      </c>
      <c r="H50" s="175"/>
      <c r="I50" s="175" t="e">
        <f>#REF!</f>
        <v>#REF!</v>
      </c>
      <c r="J50" s="175" t="e">
        <f>#REF!</f>
        <v>#REF!</v>
      </c>
      <c r="K50" s="176" t="e">
        <f>#REF!</f>
        <v>#REF!</v>
      </c>
      <c r="L50" s="177" t="e">
        <f>#REF!</f>
        <v>#REF!</v>
      </c>
      <c r="N50" s="137"/>
      <c r="O50" s="148" t="s">
        <v>28</v>
      </c>
      <c r="P50" s="148" t="s">
        <v>28</v>
      </c>
      <c r="Q50" s="148" t="s">
        <v>28</v>
      </c>
      <c r="R50" s="148"/>
      <c r="S50" s="148" t="s">
        <v>28</v>
      </c>
      <c r="T50" s="148" t="s">
        <v>28</v>
      </c>
    </row>
    <row r="51" spans="1:20" ht="15" customHeight="1">
      <c r="A51" s="173">
        <v>47</v>
      </c>
      <c r="B51" s="174" t="e">
        <f>#REF!</f>
        <v>#REF!</v>
      </c>
      <c r="C51" s="174" t="e">
        <f>#REF!</f>
        <v>#REF!</v>
      </c>
      <c r="D51" s="175"/>
      <c r="E51" s="175" t="e">
        <f>#REF!</f>
        <v>#REF!</v>
      </c>
      <c r="F51" s="175" t="e">
        <f>#REF!</f>
        <v>#REF!</v>
      </c>
      <c r="G51" s="176" t="e">
        <f>#REF!</f>
        <v>#REF!</v>
      </c>
      <c r="H51" s="175"/>
      <c r="I51" s="175" t="e">
        <f>#REF!</f>
        <v>#REF!</v>
      </c>
      <c r="J51" s="175" t="e">
        <f>#REF!</f>
        <v>#REF!</v>
      </c>
      <c r="K51" s="176" t="e">
        <f>#REF!</f>
        <v>#REF!</v>
      </c>
      <c r="L51" s="177" t="e">
        <f>#REF!</f>
        <v>#REF!</v>
      </c>
      <c r="N51" s="137"/>
      <c r="O51" s="148" t="s">
        <v>28</v>
      </c>
      <c r="P51" s="148" t="s">
        <v>28</v>
      </c>
      <c r="Q51" s="148" t="s">
        <v>28</v>
      </c>
      <c r="R51" s="148"/>
      <c r="S51" s="148" t="s">
        <v>28</v>
      </c>
      <c r="T51" s="148" t="s">
        <v>28</v>
      </c>
    </row>
    <row r="52" spans="1:20" ht="15" customHeight="1">
      <c r="A52" s="173">
        <v>48</v>
      </c>
      <c r="B52" s="174" t="e">
        <f>#REF!</f>
        <v>#REF!</v>
      </c>
      <c r="C52" s="174" t="e">
        <f>#REF!</f>
        <v>#REF!</v>
      </c>
      <c r="D52" s="175"/>
      <c r="E52" s="175" t="e">
        <f>#REF!</f>
        <v>#REF!</v>
      </c>
      <c r="F52" s="175" t="e">
        <f>#REF!</f>
        <v>#REF!</v>
      </c>
      <c r="G52" s="176" t="e">
        <f>#REF!</f>
        <v>#REF!</v>
      </c>
      <c r="H52" s="175"/>
      <c r="I52" s="175" t="e">
        <f>#REF!</f>
        <v>#REF!</v>
      </c>
      <c r="J52" s="175" t="e">
        <f>#REF!</f>
        <v>#REF!</v>
      </c>
      <c r="K52" s="176" t="e">
        <f>#REF!</f>
        <v>#REF!</v>
      </c>
      <c r="L52" s="177" t="e">
        <f>#REF!</f>
        <v>#REF!</v>
      </c>
      <c r="N52" s="137"/>
      <c r="O52" s="148" t="s">
        <v>28</v>
      </c>
      <c r="P52" s="148" t="s">
        <v>28</v>
      </c>
      <c r="Q52" s="148" t="s">
        <v>28</v>
      </c>
      <c r="R52" s="148"/>
      <c r="S52" s="148" t="s">
        <v>28</v>
      </c>
      <c r="T52" s="148" t="s">
        <v>28</v>
      </c>
    </row>
    <row r="53" spans="1:20" ht="15" customHeight="1">
      <c r="A53" s="173">
        <v>49</v>
      </c>
      <c r="B53" s="174" t="e">
        <f>#REF!</f>
        <v>#REF!</v>
      </c>
      <c r="C53" s="174" t="e">
        <f>#REF!</f>
        <v>#REF!</v>
      </c>
      <c r="D53" s="175"/>
      <c r="E53" s="175" t="e">
        <f>#REF!</f>
        <v>#REF!</v>
      </c>
      <c r="F53" s="175" t="e">
        <f>#REF!</f>
        <v>#REF!</v>
      </c>
      <c r="G53" s="176" t="e">
        <f>#REF!</f>
        <v>#REF!</v>
      </c>
      <c r="H53" s="175"/>
      <c r="I53" s="175" t="e">
        <f>#REF!</f>
        <v>#REF!</v>
      </c>
      <c r="J53" s="175" t="e">
        <f>#REF!</f>
        <v>#REF!</v>
      </c>
      <c r="K53" s="176" t="e">
        <f>#REF!</f>
        <v>#REF!</v>
      </c>
      <c r="L53" s="177" t="e">
        <f>#REF!</f>
        <v>#REF!</v>
      </c>
      <c r="N53" s="137"/>
      <c r="O53" s="148" t="s">
        <v>28</v>
      </c>
      <c r="P53" s="148" t="s">
        <v>28</v>
      </c>
      <c r="Q53" s="148" t="s">
        <v>28</v>
      </c>
      <c r="R53" s="148"/>
      <c r="S53" s="148" t="s">
        <v>28</v>
      </c>
      <c r="T53" s="148" t="s">
        <v>28</v>
      </c>
    </row>
    <row r="54" spans="1:20" ht="15" customHeight="1">
      <c r="A54" s="173">
        <v>50</v>
      </c>
      <c r="B54" s="174" t="e">
        <f>#REF!</f>
        <v>#REF!</v>
      </c>
      <c r="C54" s="174" t="e">
        <f>#REF!</f>
        <v>#REF!</v>
      </c>
      <c r="D54" s="175"/>
      <c r="E54" s="175" t="e">
        <f>#REF!</f>
        <v>#REF!</v>
      </c>
      <c r="F54" s="175" t="e">
        <f>#REF!</f>
        <v>#REF!</v>
      </c>
      <c r="G54" s="176" t="e">
        <f>#REF!</f>
        <v>#REF!</v>
      </c>
      <c r="H54" s="175"/>
      <c r="I54" s="175" t="e">
        <f>#REF!</f>
        <v>#REF!</v>
      </c>
      <c r="J54" s="175" t="e">
        <f>#REF!</f>
        <v>#REF!</v>
      </c>
      <c r="K54" s="176" t="e">
        <f>#REF!</f>
        <v>#REF!</v>
      </c>
      <c r="L54" s="177" t="e">
        <f>#REF!</f>
        <v>#REF!</v>
      </c>
      <c r="N54" s="137"/>
      <c r="O54" s="148" t="s">
        <v>28</v>
      </c>
      <c r="P54" s="148" t="s">
        <v>28</v>
      </c>
      <c r="Q54" s="148" t="s">
        <v>28</v>
      </c>
      <c r="R54" s="148"/>
      <c r="S54" s="148" t="s">
        <v>28</v>
      </c>
      <c r="T54" s="148" t="s">
        <v>28</v>
      </c>
    </row>
    <row r="55" spans="1:20" ht="15" customHeight="1">
      <c r="A55" s="173">
        <v>51</v>
      </c>
      <c r="B55" s="174" t="e">
        <f>#REF!</f>
        <v>#REF!</v>
      </c>
      <c r="C55" s="174" t="e">
        <f>#REF!</f>
        <v>#REF!</v>
      </c>
      <c r="D55" s="175"/>
      <c r="E55" s="175" t="e">
        <f>#REF!</f>
        <v>#REF!</v>
      </c>
      <c r="F55" s="175" t="e">
        <f>#REF!</f>
        <v>#REF!</v>
      </c>
      <c r="G55" s="176" t="e">
        <f>#REF!</f>
        <v>#REF!</v>
      </c>
      <c r="H55" s="175"/>
      <c r="I55" s="175" t="e">
        <f>#REF!</f>
        <v>#REF!</v>
      </c>
      <c r="J55" s="175" t="e">
        <f>#REF!</f>
        <v>#REF!</v>
      </c>
      <c r="K55" s="176" t="e">
        <f>#REF!</f>
        <v>#REF!</v>
      </c>
      <c r="L55" s="177" t="e">
        <f>#REF!</f>
        <v>#REF!</v>
      </c>
      <c r="N55" s="137"/>
      <c r="O55" s="148" t="s">
        <v>28</v>
      </c>
      <c r="P55" s="148" t="s">
        <v>28</v>
      </c>
      <c r="Q55" s="148" t="s">
        <v>28</v>
      </c>
      <c r="R55" s="148"/>
      <c r="S55" s="148" t="s">
        <v>28</v>
      </c>
      <c r="T55" s="148" t="s">
        <v>28</v>
      </c>
    </row>
    <row r="56" spans="1:20" ht="15" customHeight="1">
      <c r="A56" s="173">
        <v>52</v>
      </c>
      <c r="B56" s="174" t="e">
        <f>#REF!</f>
        <v>#REF!</v>
      </c>
      <c r="C56" s="174" t="e">
        <f>#REF!</f>
        <v>#REF!</v>
      </c>
      <c r="D56" s="175"/>
      <c r="E56" s="175" t="e">
        <f>#REF!</f>
        <v>#REF!</v>
      </c>
      <c r="F56" s="175" t="e">
        <f>#REF!</f>
        <v>#REF!</v>
      </c>
      <c r="G56" s="176" t="e">
        <f>#REF!</f>
        <v>#REF!</v>
      </c>
      <c r="H56" s="175"/>
      <c r="I56" s="175" t="e">
        <f>#REF!</f>
        <v>#REF!</v>
      </c>
      <c r="J56" s="175" t="e">
        <f>#REF!</f>
        <v>#REF!</v>
      </c>
      <c r="K56" s="176" t="e">
        <f>#REF!</f>
        <v>#REF!</v>
      </c>
      <c r="L56" s="177" t="e">
        <f>#REF!</f>
        <v>#REF!</v>
      </c>
      <c r="N56" s="137"/>
      <c r="O56" s="148" t="s">
        <v>28</v>
      </c>
      <c r="P56" s="148" t="s">
        <v>28</v>
      </c>
      <c r="Q56" s="148" t="s">
        <v>28</v>
      </c>
      <c r="R56" s="148"/>
      <c r="S56" s="148" t="s">
        <v>28</v>
      </c>
      <c r="T56" s="148" t="s">
        <v>28</v>
      </c>
    </row>
    <row r="57" spans="1:20" ht="15" customHeight="1">
      <c r="A57" s="173">
        <v>53</v>
      </c>
      <c r="B57" s="174" t="e">
        <f>#REF!</f>
        <v>#REF!</v>
      </c>
      <c r="C57" s="174" t="e">
        <f>#REF!</f>
        <v>#REF!</v>
      </c>
      <c r="D57" s="175"/>
      <c r="E57" s="175" t="e">
        <f>#REF!</f>
        <v>#REF!</v>
      </c>
      <c r="F57" s="175" t="e">
        <f>#REF!</f>
        <v>#REF!</v>
      </c>
      <c r="G57" s="176" t="e">
        <f>#REF!</f>
        <v>#REF!</v>
      </c>
      <c r="H57" s="175"/>
      <c r="I57" s="175" t="e">
        <f>#REF!</f>
        <v>#REF!</v>
      </c>
      <c r="J57" s="175" t="e">
        <f>#REF!</f>
        <v>#REF!</v>
      </c>
      <c r="K57" s="176" t="e">
        <f>#REF!</f>
        <v>#REF!</v>
      </c>
      <c r="L57" s="177" t="e">
        <f>#REF!</f>
        <v>#REF!</v>
      </c>
      <c r="N57" s="137"/>
      <c r="O57" s="148" t="s">
        <v>28</v>
      </c>
      <c r="P57" s="148" t="s">
        <v>28</v>
      </c>
      <c r="Q57" s="148" t="s">
        <v>28</v>
      </c>
      <c r="R57" s="148"/>
      <c r="S57" s="148" t="s">
        <v>28</v>
      </c>
      <c r="T57" s="148" t="s">
        <v>28</v>
      </c>
    </row>
    <row r="58" spans="1:20" ht="15" customHeight="1">
      <c r="A58" s="173">
        <v>54</v>
      </c>
      <c r="B58" s="174" t="e">
        <f>#REF!</f>
        <v>#REF!</v>
      </c>
      <c r="C58" s="174" t="e">
        <f>#REF!</f>
        <v>#REF!</v>
      </c>
      <c r="D58" s="175"/>
      <c r="E58" s="175" t="e">
        <f>#REF!</f>
        <v>#REF!</v>
      </c>
      <c r="F58" s="175" t="e">
        <f>#REF!</f>
        <v>#REF!</v>
      </c>
      <c r="G58" s="176" t="e">
        <f>#REF!</f>
        <v>#REF!</v>
      </c>
      <c r="H58" s="175"/>
      <c r="I58" s="175" t="e">
        <f>#REF!</f>
        <v>#REF!</v>
      </c>
      <c r="J58" s="175" t="e">
        <f>#REF!</f>
        <v>#REF!</v>
      </c>
      <c r="K58" s="176" t="e">
        <f>#REF!</f>
        <v>#REF!</v>
      </c>
      <c r="L58" s="177" t="e">
        <f>#REF!</f>
        <v>#REF!</v>
      </c>
      <c r="N58" s="137"/>
      <c r="O58" s="148" t="s">
        <v>28</v>
      </c>
      <c r="P58" s="148" t="s">
        <v>28</v>
      </c>
      <c r="Q58" s="148" t="s">
        <v>28</v>
      </c>
      <c r="R58" s="148"/>
      <c r="S58" s="148" t="s">
        <v>28</v>
      </c>
      <c r="T58" s="148" t="s">
        <v>28</v>
      </c>
    </row>
    <row r="59" spans="1:20" ht="15" customHeight="1">
      <c r="A59" s="173">
        <v>55</v>
      </c>
      <c r="B59" s="174" t="e">
        <f>#REF!</f>
        <v>#REF!</v>
      </c>
      <c r="C59" s="174" t="e">
        <f>#REF!</f>
        <v>#REF!</v>
      </c>
      <c r="D59" s="175"/>
      <c r="E59" s="175" t="e">
        <f>#REF!</f>
        <v>#REF!</v>
      </c>
      <c r="F59" s="175" t="e">
        <f>#REF!</f>
        <v>#REF!</v>
      </c>
      <c r="G59" s="176" t="e">
        <f>#REF!</f>
        <v>#REF!</v>
      </c>
      <c r="H59" s="175"/>
      <c r="I59" s="175" t="e">
        <f>#REF!</f>
        <v>#REF!</v>
      </c>
      <c r="J59" s="175" t="e">
        <f>#REF!</f>
        <v>#REF!</v>
      </c>
      <c r="K59" s="176" t="e">
        <f>#REF!</f>
        <v>#REF!</v>
      </c>
      <c r="L59" s="177" t="e">
        <f>#REF!</f>
        <v>#REF!</v>
      </c>
      <c r="N59" s="137"/>
      <c r="O59" s="148" t="s">
        <v>28</v>
      </c>
      <c r="P59" s="148" t="s">
        <v>28</v>
      </c>
      <c r="Q59" s="148" t="s">
        <v>28</v>
      </c>
      <c r="R59" s="148"/>
      <c r="S59" s="148" t="s">
        <v>28</v>
      </c>
      <c r="T59" s="148" t="s">
        <v>28</v>
      </c>
    </row>
    <row r="60" spans="1:20" ht="15" customHeight="1">
      <c r="A60" s="173">
        <v>56</v>
      </c>
      <c r="B60" s="174" t="e">
        <f>#REF!</f>
        <v>#REF!</v>
      </c>
      <c r="C60" s="174" t="e">
        <f>#REF!</f>
        <v>#REF!</v>
      </c>
      <c r="D60" s="175"/>
      <c r="E60" s="175" t="e">
        <f>#REF!</f>
        <v>#REF!</v>
      </c>
      <c r="F60" s="175" t="e">
        <f>#REF!</f>
        <v>#REF!</v>
      </c>
      <c r="G60" s="176" t="e">
        <f>#REF!</f>
        <v>#REF!</v>
      </c>
      <c r="H60" s="175"/>
      <c r="I60" s="175" t="e">
        <f>#REF!</f>
        <v>#REF!</v>
      </c>
      <c r="J60" s="175" t="e">
        <f>#REF!</f>
        <v>#REF!</v>
      </c>
      <c r="K60" s="176" t="e">
        <f>#REF!</f>
        <v>#REF!</v>
      </c>
      <c r="L60" s="177" t="e">
        <f>#REF!</f>
        <v>#REF!</v>
      </c>
      <c r="N60" s="137"/>
      <c r="O60" s="148" t="s">
        <v>28</v>
      </c>
      <c r="P60" s="148" t="s">
        <v>28</v>
      </c>
      <c r="Q60" s="148" t="s">
        <v>28</v>
      </c>
      <c r="R60" s="148"/>
      <c r="S60" s="148" t="s">
        <v>28</v>
      </c>
      <c r="T60" s="148" t="s">
        <v>28</v>
      </c>
    </row>
    <row r="61" spans="1:20" ht="15" customHeight="1">
      <c r="A61" s="173">
        <v>57</v>
      </c>
      <c r="B61" s="174" t="e">
        <f>#REF!</f>
        <v>#REF!</v>
      </c>
      <c r="C61" s="174" t="e">
        <f>#REF!</f>
        <v>#REF!</v>
      </c>
      <c r="D61" s="175"/>
      <c r="E61" s="175" t="e">
        <f>#REF!</f>
        <v>#REF!</v>
      </c>
      <c r="F61" s="175" t="e">
        <f>#REF!</f>
        <v>#REF!</v>
      </c>
      <c r="G61" s="176" t="e">
        <f>#REF!</f>
        <v>#REF!</v>
      </c>
      <c r="H61" s="175"/>
      <c r="I61" s="175" t="e">
        <f>#REF!</f>
        <v>#REF!</v>
      </c>
      <c r="J61" s="175" t="e">
        <f>#REF!</f>
        <v>#REF!</v>
      </c>
      <c r="K61" s="176" t="e">
        <f>#REF!</f>
        <v>#REF!</v>
      </c>
      <c r="L61" s="177" t="e">
        <f>#REF!</f>
        <v>#REF!</v>
      </c>
      <c r="N61" s="137"/>
      <c r="O61" s="148" t="s">
        <v>28</v>
      </c>
      <c r="P61" s="148" t="s">
        <v>28</v>
      </c>
      <c r="Q61" s="148" t="s">
        <v>28</v>
      </c>
      <c r="R61" s="148"/>
      <c r="S61" s="148" t="s">
        <v>28</v>
      </c>
      <c r="T61" s="148" t="s">
        <v>28</v>
      </c>
    </row>
    <row r="62" spans="1:20" ht="15" customHeight="1">
      <c r="A62" s="173">
        <v>58</v>
      </c>
      <c r="B62" s="174" t="e">
        <f>#REF!</f>
        <v>#REF!</v>
      </c>
      <c r="C62" s="174" t="e">
        <f>#REF!</f>
        <v>#REF!</v>
      </c>
      <c r="D62" s="175"/>
      <c r="E62" s="175" t="e">
        <f>#REF!</f>
        <v>#REF!</v>
      </c>
      <c r="F62" s="175" t="e">
        <f>#REF!</f>
        <v>#REF!</v>
      </c>
      <c r="G62" s="176" t="e">
        <f>#REF!</f>
        <v>#REF!</v>
      </c>
      <c r="H62" s="175"/>
      <c r="I62" s="175" t="e">
        <f>#REF!</f>
        <v>#REF!</v>
      </c>
      <c r="J62" s="175" t="e">
        <f>#REF!</f>
        <v>#REF!</v>
      </c>
      <c r="K62" s="176" t="e">
        <f>#REF!</f>
        <v>#REF!</v>
      </c>
      <c r="L62" s="177" t="e">
        <f>#REF!</f>
        <v>#REF!</v>
      </c>
      <c r="N62" s="137"/>
      <c r="O62" s="148" t="s">
        <v>28</v>
      </c>
      <c r="P62" s="148" t="s">
        <v>28</v>
      </c>
      <c r="Q62" s="148" t="s">
        <v>28</v>
      </c>
      <c r="R62" s="148"/>
      <c r="S62" s="148" t="s">
        <v>28</v>
      </c>
      <c r="T62" s="148" t="s">
        <v>28</v>
      </c>
    </row>
    <row r="63" spans="1:20" ht="15" customHeight="1">
      <c r="A63" s="173">
        <v>59</v>
      </c>
      <c r="B63" s="174" t="e">
        <f>#REF!</f>
        <v>#REF!</v>
      </c>
      <c r="C63" s="174" t="e">
        <f>#REF!</f>
        <v>#REF!</v>
      </c>
      <c r="D63" s="175"/>
      <c r="E63" s="175" t="e">
        <f>#REF!</f>
        <v>#REF!</v>
      </c>
      <c r="F63" s="175" t="e">
        <f>#REF!</f>
        <v>#REF!</v>
      </c>
      <c r="G63" s="176" t="e">
        <f>#REF!</f>
        <v>#REF!</v>
      </c>
      <c r="H63" s="175"/>
      <c r="I63" s="175" t="e">
        <f>#REF!</f>
        <v>#REF!</v>
      </c>
      <c r="J63" s="175" t="e">
        <f>#REF!</f>
        <v>#REF!</v>
      </c>
      <c r="K63" s="176" t="e">
        <f>#REF!</f>
        <v>#REF!</v>
      </c>
      <c r="L63" s="177" t="e">
        <f>#REF!</f>
        <v>#REF!</v>
      </c>
      <c r="N63" s="137"/>
      <c r="O63" s="148" t="s">
        <v>28</v>
      </c>
      <c r="P63" s="148" t="s">
        <v>28</v>
      </c>
      <c r="Q63" s="148" t="s">
        <v>28</v>
      </c>
      <c r="R63" s="148"/>
      <c r="S63" s="148" t="s">
        <v>28</v>
      </c>
      <c r="T63" s="148" t="s">
        <v>28</v>
      </c>
    </row>
    <row r="64" spans="1:20" ht="15" customHeight="1">
      <c r="A64" s="173">
        <v>60</v>
      </c>
      <c r="B64" s="174" t="e">
        <f>#REF!</f>
        <v>#REF!</v>
      </c>
      <c r="C64" s="174" t="e">
        <f>#REF!</f>
        <v>#REF!</v>
      </c>
      <c r="D64" s="175"/>
      <c r="E64" s="175" t="e">
        <f>#REF!</f>
        <v>#REF!</v>
      </c>
      <c r="F64" s="175" t="e">
        <f>#REF!</f>
        <v>#REF!</v>
      </c>
      <c r="G64" s="176" t="e">
        <f>#REF!</f>
        <v>#REF!</v>
      </c>
      <c r="H64" s="175"/>
      <c r="I64" s="175" t="e">
        <f>#REF!</f>
        <v>#REF!</v>
      </c>
      <c r="J64" s="175" t="e">
        <f>#REF!</f>
        <v>#REF!</v>
      </c>
      <c r="K64" s="176" t="e">
        <f>#REF!</f>
        <v>#REF!</v>
      </c>
      <c r="L64" s="177" t="e">
        <f>#REF!</f>
        <v>#REF!</v>
      </c>
      <c r="N64" s="137"/>
      <c r="O64" s="148" t="s">
        <v>28</v>
      </c>
      <c r="P64" s="148" t="s">
        <v>28</v>
      </c>
      <c r="Q64" s="148" t="s">
        <v>28</v>
      </c>
      <c r="R64" s="148"/>
      <c r="S64" s="148" t="s">
        <v>28</v>
      </c>
      <c r="T64" s="148" t="s">
        <v>28</v>
      </c>
    </row>
    <row r="65" spans="1:20" ht="15" customHeight="1">
      <c r="A65" s="173">
        <v>61</v>
      </c>
      <c r="B65" s="174" t="e">
        <f>#REF!</f>
        <v>#REF!</v>
      </c>
      <c r="C65" s="174" t="e">
        <f>#REF!</f>
        <v>#REF!</v>
      </c>
      <c r="D65" s="175"/>
      <c r="E65" s="175" t="e">
        <f>#REF!</f>
        <v>#REF!</v>
      </c>
      <c r="F65" s="175" t="e">
        <f>#REF!</f>
        <v>#REF!</v>
      </c>
      <c r="G65" s="176" t="e">
        <f>#REF!</f>
        <v>#REF!</v>
      </c>
      <c r="H65" s="175"/>
      <c r="I65" s="175" t="e">
        <f>#REF!</f>
        <v>#REF!</v>
      </c>
      <c r="J65" s="175" t="e">
        <f>#REF!</f>
        <v>#REF!</v>
      </c>
      <c r="K65" s="176" t="e">
        <f>#REF!</f>
        <v>#REF!</v>
      </c>
      <c r="L65" s="177" t="e">
        <f>#REF!</f>
        <v>#REF!</v>
      </c>
      <c r="N65" s="137"/>
      <c r="O65" s="148" t="s">
        <v>28</v>
      </c>
      <c r="P65" s="148" t="s">
        <v>28</v>
      </c>
      <c r="Q65" s="148" t="s">
        <v>28</v>
      </c>
      <c r="R65" s="148"/>
      <c r="S65" s="148" t="s">
        <v>28</v>
      </c>
      <c r="T65" s="148" t="s">
        <v>28</v>
      </c>
    </row>
    <row r="66" spans="1:20" ht="15" customHeight="1">
      <c r="A66" s="173">
        <v>62</v>
      </c>
      <c r="B66" s="174" t="e">
        <f>#REF!</f>
        <v>#REF!</v>
      </c>
      <c r="C66" s="174" t="e">
        <f>#REF!</f>
        <v>#REF!</v>
      </c>
      <c r="D66" s="175"/>
      <c r="E66" s="175" t="e">
        <f>#REF!</f>
        <v>#REF!</v>
      </c>
      <c r="F66" s="175" t="e">
        <f>#REF!</f>
        <v>#REF!</v>
      </c>
      <c r="G66" s="176" t="e">
        <f>#REF!</f>
        <v>#REF!</v>
      </c>
      <c r="H66" s="175"/>
      <c r="I66" s="175" t="e">
        <f>#REF!</f>
        <v>#REF!</v>
      </c>
      <c r="J66" s="175" t="e">
        <f>#REF!</f>
        <v>#REF!</v>
      </c>
      <c r="K66" s="176" t="e">
        <f>#REF!</f>
        <v>#REF!</v>
      </c>
      <c r="L66" s="177" t="e">
        <f>#REF!</f>
        <v>#REF!</v>
      </c>
      <c r="N66" s="137"/>
      <c r="O66" s="148" t="s">
        <v>28</v>
      </c>
      <c r="P66" s="148" t="s">
        <v>28</v>
      </c>
      <c r="Q66" s="148" t="s">
        <v>28</v>
      </c>
      <c r="R66" s="148"/>
      <c r="S66" s="148" t="s">
        <v>28</v>
      </c>
      <c r="T66" s="148" t="s">
        <v>28</v>
      </c>
    </row>
    <row r="67" spans="1:20" ht="15" customHeight="1">
      <c r="A67" s="173">
        <v>63</v>
      </c>
      <c r="B67" s="174" t="e">
        <f>#REF!</f>
        <v>#REF!</v>
      </c>
      <c r="C67" s="174" t="e">
        <f>#REF!</f>
        <v>#REF!</v>
      </c>
      <c r="D67" s="175"/>
      <c r="E67" s="175" t="e">
        <f>#REF!</f>
        <v>#REF!</v>
      </c>
      <c r="F67" s="175" t="e">
        <f>#REF!</f>
        <v>#REF!</v>
      </c>
      <c r="G67" s="176" t="e">
        <f>#REF!</f>
        <v>#REF!</v>
      </c>
      <c r="H67" s="175"/>
      <c r="I67" s="175" t="e">
        <f>#REF!</f>
        <v>#REF!</v>
      </c>
      <c r="J67" s="175" t="e">
        <f>#REF!</f>
        <v>#REF!</v>
      </c>
      <c r="K67" s="176" t="e">
        <f>#REF!</f>
        <v>#REF!</v>
      </c>
      <c r="L67" s="177" t="e">
        <f>#REF!</f>
        <v>#REF!</v>
      </c>
      <c r="N67" s="137"/>
      <c r="O67" s="148" t="s">
        <v>28</v>
      </c>
      <c r="P67" s="148" t="s">
        <v>28</v>
      </c>
      <c r="Q67" s="148" t="s">
        <v>28</v>
      </c>
      <c r="R67" s="148"/>
      <c r="S67" s="148" t="s">
        <v>28</v>
      </c>
      <c r="T67" s="148" t="s">
        <v>28</v>
      </c>
    </row>
    <row r="68" spans="1:20" ht="15" customHeight="1">
      <c r="A68" s="176">
        <v>64</v>
      </c>
      <c r="B68" s="174" t="e">
        <f>#REF!</f>
        <v>#REF!</v>
      </c>
      <c r="C68" s="174" t="e">
        <f>#REF!</f>
        <v>#REF!</v>
      </c>
      <c r="D68" s="175"/>
      <c r="E68" s="175" t="e">
        <f>#REF!</f>
        <v>#REF!</v>
      </c>
      <c r="F68" s="175" t="e">
        <f>#REF!</f>
        <v>#REF!</v>
      </c>
      <c r="G68" s="176" t="e">
        <f>#REF!</f>
        <v>#REF!</v>
      </c>
      <c r="H68" s="175"/>
      <c r="I68" s="175" t="e">
        <f>#REF!</f>
        <v>#REF!</v>
      </c>
      <c r="J68" s="175" t="e">
        <f>#REF!</f>
        <v>#REF!</v>
      </c>
      <c r="K68" s="176" t="e">
        <f>#REF!</f>
        <v>#REF!</v>
      </c>
      <c r="L68" s="177" t="e">
        <f>#REF!</f>
        <v>#REF!</v>
      </c>
      <c r="N68" s="137"/>
      <c r="O68" s="148" t="s">
        <v>28</v>
      </c>
      <c r="P68" s="148" t="s">
        <v>28</v>
      </c>
      <c r="Q68" s="148" t="s">
        <v>28</v>
      </c>
      <c r="R68" s="148"/>
      <c r="S68" s="148" t="s">
        <v>28</v>
      </c>
      <c r="T68" s="148" t="s">
        <v>28</v>
      </c>
    </row>
  </sheetData>
  <sheetProtection/>
  <mergeCells count="1">
    <mergeCell ref="A1:L1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scale="9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5"/>
  <dimension ref="A1:G23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9.875" style="121" customWidth="1"/>
    <col min="2" max="2" width="5.125" style="84" customWidth="1"/>
    <col min="3" max="3" width="22.375" style="0" customWidth="1"/>
    <col min="4" max="4" width="25.75390625" style="0" customWidth="1"/>
    <col min="5" max="5" width="24.00390625" style="0" customWidth="1"/>
    <col min="6" max="6" width="24.625" style="0" customWidth="1"/>
    <col min="7" max="7" width="9.125" style="118" customWidth="1"/>
  </cols>
  <sheetData>
    <row r="1" spans="1:7" ht="12.75" customHeight="1">
      <c r="A1" s="86" t="e">
        <f>#REF!</f>
        <v>#REF!</v>
      </c>
      <c r="B1" s="86" t="s">
        <v>56</v>
      </c>
      <c r="C1" s="87" t="e">
        <f>IF(#REF!="","",CONCATENATE(VLOOKUP(#REF!,#REF!,1)," ",VLOOKUP(#REF!,#REF!,2)))</f>
        <v>#REF!</v>
      </c>
      <c r="D1" s="88" t="e">
        <f>IF(#REF!="","",VLOOKUP(#REF!,#REF!,3))</f>
        <v>#REF!</v>
      </c>
      <c r="E1" s="88" t="e">
        <f>IF(#REF!="","",CONCATENATE(VLOOKUP(#REF!,#REF!,1)," ",VLOOKUP(#REF!,#REF!,2)))</f>
        <v>#REF!</v>
      </c>
      <c r="F1" s="88" t="e">
        <f>IF(#REF!="","",VLOOKUP(#REF!,#REF!,3))</f>
        <v>#REF!</v>
      </c>
      <c r="G1" s="271">
        <v>1</v>
      </c>
    </row>
    <row r="2" spans="1:7" ht="12.75" customHeight="1">
      <c r="A2" s="86" t="e">
        <f>#REF!</f>
        <v>#REF!</v>
      </c>
      <c r="B2" s="86" t="s">
        <v>56</v>
      </c>
      <c r="C2" s="87" t="e">
        <f>IF(#REF!="","",CONCATENATE(VLOOKUP(#REF!,#REF!,1)," ",VLOOKUP(#REF!,#REF!,2)))</f>
        <v>#REF!</v>
      </c>
      <c r="D2" s="88" t="e">
        <f>IF(#REF!="","",VLOOKUP(#REF!,#REF!,3))</f>
        <v>#REF!</v>
      </c>
      <c r="E2" s="88" t="e">
        <f>IF(#REF!="","",CONCATENATE(VLOOKUP(#REF!,#REF!,1)," ",VLOOKUP(#REF!,#REF!,2)))</f>
        <v>#REF!</v>
      </c>
      <c r="F2" s="88" t="e">
        <f>IF(#REF!="","",VLOOKUP(#REF!,#REF!,3))</f>
        <v>#REF!</v>
      </c>
      <c r="G2" s="271"/>
    </row>
    <row r="3" spans="1:7" ht="12.75" customHeight="1">
      <c r="A3" s="119" t="e">
        <f>#REF!</f>
        <v>#REF!</v>
      </c>
      <c r="B3" s="89" t="s">
        <v>57</v>
      </c>
      <c r="C3" s="90" t="e">
        <f>IF(#REF!="","",CONCATENATE(VLOOKUP(#REF!,#REF!,1)," ",VLOOKUP(#REF!,#REF!,2)))</f>
        <v>#REF!</v>
      </c>
      <c r="D3" s="85" t="e">
        <f>IF(#REF!="","",VLOOKUP(#REF!,#REF!,3))</f>
        <v>#REF!</v>
      </c>
      <c r="E3" s="85" t="e">
        <f>IF(#REF!="","",CONCATENATE(VLOOKUP(#REF!,#REF!,1)," ",VLOOKUP(#REF!,#REF!,2)))</f>
        <v>#REF!</v>
      </c>
      <c r="F3" s="85" t="e">
        <f>IF(#REF!="","",VLOOKUP(#REF!,#REF!,3))</f>
        <v>#REF!</v>
      </c>
      <c r="G3" s="272">
        <v>2</v>
      </c>
    </row>
    <row r="4" spans="1:7" ht="12.75" customHeight="1">
      <c r="A4" s="119" t="e">
        <f>#REF!</f>
        <v>#REF!</v>
      </c>
      <c r="B4" s="89" t="s">
        <v>57</v>
      </c>
      <c r="C4" s="90" t="e">
        <f>IF(#REF!="","",CONCATENATE(VLOOKUP(#REF!,#REF!,1)," ",VLOOKUP(#REF!,#REF!,2)))</f>
        <v>#REF!</v>
      </c>
      <c r="D4" s="85" t="e">
        <f>IF(#REF!="","",VLOOKUP(#REF!,#REF!,3))</f>
        <v>#REF!</v>
      </c>
      <c r="E4" s="85" t="e">
        <f>IF(#REF!="","",CONCATENATE(VLOOKUP(#REF!,#REF!,1)," ",VLOOKUP(#REF!,#REF!,2)))</f>
        <v>#REF!</v>
      </c>
      <c r="F4" s="85" t="e">
        <f>IF(#REF!="","",VLOOKUP(#REF!,#REF!,3))</f>
        <v>#REF!</v>
      </c>
      <c r="G4" s="272"/>
    </row>
    <row r="5" spans="1:7" ht="12.75" customHeight="1">
      <c r="A5" s="86" t="e">
        <f>#REF!</f>
        <v>#REF!</v>
      </c>
      <c r="B5" s="86" t="s">
        <v>58</v>
      </c>
      <c r="C5" s="87" t="e">
        <f>IF(#REF!="","",CONCATENATE(VLOOKUP(#REF!,#REF!,1)," ",VLOOKUP(#REF!,#REF!,2)))</f>
        <v>#REF!</v>
      </c>
      <c r="D5" s="88" t="e">
        <f>IF(#REF!="","",VLOOKUP(#REF!,#REF!,3))</f>
        <v>#REF!</v>
      </c>
      <c r="E5" s="88" t="e">
        <f>IF(#REF!="","",CONCATENATE(VLOOKUP(#REF!,#REF!,1)," ",VLOOKUP(#REF!,#REF!,2)))</f>
        <v>#REF!</v>
      </c>
      <c r="F5" s="88" t="e">
        <f>IF(#REF!="","",VLOOKUP(#REF!,#REF!,3))</f>
        <v>#REF!</v>
      </c>
      <c r="G5" s="271">
        <v>3</v>
      </c>
    </row>
    <row r="6" spans="1:7" ht="12.75" customHeight="1">
      <c r="A6" s="86" t="e">
        <f>#REF!</f>
        <v>#REF!</v>
      </c>
      <c r="B6" s="86" t="s">
        <v>58</v>
      </c>
      <c r="C6" s="87" t="e">
        <f>IF(#REF!="","",CONCATENATE(VLOOKUP(#REF!,#REF!,1)," ",VLOOKUP(#REF!,#REF!,2)))</f>
        <v>#REF!</v>
      </c>
      <c r="D6" s="88" t="e">
        <f>IF(#REF!="","",VLOOKUP(#REF!,#REF!,3))</f>
        <v>#REF!</v>
      </c>
      <c r="E6" s="88" t="e">
        <f>IF(#REF!="","",CONCATENATE(VLOOKUP(#REF!,#REF!,1)," ",VLOOKUP(#REF!,#REF!,2)))</f>
        <v>#REF!</v>
      </c>
      <c r="F6" s="88" t="e">
        <f>IF(#REF!="","",VLOOKUP(#REF!,#REF!,3))</f>
        <v>#REF!</v>
      </c>
      <c r="G6" s="271"/>
    </row>
    <row r="7" spans="1:7" ht="12.75" customHeight="1">
      <c r="A7" s="119" t="e">
        <f>#REF!</f>
        <v>#REF!</v>
      </c>
      <c r="B7" s="89" t="s">
        <v>59</v>
      </c>
      <c r="C7" s="90" t="e">
        <f>IF(#REF!="","",CONCATENATE(VLOOKUP(#REF!,#REF!,1)," ",VLOOKUP(#REF!,#REF!,2)))</f>
        <v>#REF!</v>
      </c>
      <c r="D7" s="85" t="e">
        <f>IF(#REF!="","",VLOOKUP(#REF!,#REF!,3))</f>
        <v>#REF!</v>
      </c>
      <c r="E7" s="85" t="e">
        <f>IF(#REF!="","",CONCATENATE(VLOOKUP(#REF!,#REF!,1)," ",VLOOKUP(#REF!,#REF!,2)))</f>
        <v>#REF!</v>
      </c>
      <c r="F7" s="85" t="e">
        <f>IF(#REF!="","",VLOOKUP(#REF!,#REF!,3))</f>
        <v>#REF!</v>
      </c>
      <c r="G7" s="272">
        <v>4</v>
      </c>
    </row>
    <row r="8" spans="1:7" ht="12.75" customHeight="1">
      <c r="A8" s="119" t="e">
        <f>#REF!</f>
        <v>#REF!</v>
      </c>
      <c r="B8" s="89" t="s">
        <v>59</v>
      </c>
      <c r="C8" s="90" t="e">
        <f>IF(#REF!="","",CONCATENATE(VLOOKUP(#REF!,#REF!,1)," ",VLOOKUP(#REF!,#REF!,2)))</f>
        <v>#REF!</v>
      </c>
      <c r="D8" s="85" t="e">
        <f>IF(#REF!="","",VLOOKUP(#REF!,#REF!,3))</f>
        <v>#REF!</v>
      </c>
      <c r="E8" s="85" t="e">
        <f>IF(#REF!="","",CONCATENATE(VLOOKUP(#REF!,#REF!,1)," ",VLOOKUP(#REF!,#REF!,2)))</f>
        <v>#REF!</v>
      </c>
      <c r="F8" s="85" t="e">
        <f>IF(#REF!="","",VLOOKUP(#REF!,#REF!,3))</f>
        <v>#REF!</v>
      </c>
      <c r="G8" s="272"/>
    </row>
    <row r="9" spans="1:7" ht="12.75" customHeight="1">
      <c r="A9" s="86" t="e">
        <f>#REF!</f>
        <v>#REF!</v>
      </c>
      <c r="B9" s="86" t="s">
        <v>60</v>
      </c>
      <c r="C9" s="87" t="e">
        <f>IF(#REF!="","",CONCATENATE(VLOOKUP(#REF!,#REF!,1)," ",VLOOKUP(#REF!,#REF!,2)))</f>
        <v>#REF!</v>
      </c>
      <c r="D9" s="88" t="e">
        <f>IF(#REF!="","",VLOOKUP(#REF!,#REF!,3))</f>
        <v>#REF!</v>
      </c>
      <c r="E9" s="88" t="e">
        <f>IF(#REF!="","",CONCATENATE(VLOOKUP(#REF!,#REF!,1)," ",VLOOKUP(#REF!,#REF!,2)))</f>
        <v>#REF!</v>
      </c>
      <c r="F9" s="88" t="e">
        <f>IF(#REF!="","",VLOOKUP(#REF!,#REF!,3))</f>
        <v>#REF!</v>
      </c>
      <c r="G9" s="271">
        <v>5</v>
      </c>
    </row>
    <row r="10" spans="1:7" ht="12.75" customHeight="1">
      <c r="A10" s="86" t="e">
        <f>#REF!</f>
        <v>#REF!</v>
      </c>
      <c r="B10" s="86" t="s">
        <v>60</v>
      </c>
      <c r="C10" s="87" t="e">
        <f>IF(#REF!="","",CONCATENATE(VLOOKUP(#REF!,#REF!,1)," ",VLOOKUP(#REF!,#REF!,2)))</f>
        <v>#REF!</v>
      </c>
      <c r="D10" s="88" t="e">
        <f>IF(#REF!="","",VLOOKUP(#REF!,#REF!,3))</f>
        <v>#REF!</v>
      </c>
      <c r="E10" s="88" t="e">
        <f>IF(#REF!="","",CONCATENATE(VLOOKUP(#REF!,#REF!,1)," ",VLOOKUP(#REF!,#REF!,2)))</f>
        <v>#REF!</v>
      </c>
      <c r="F10" s="88" t="e">
        <f>IF(#REF!="","",VLOOKUP(#REF!,#REF!,3))</f>
        <v>#REF!</v>
      </c>
      <c r="G10" s="271"/>
    </row>
    <row r="11" spans="1:7" ht="12.75" customHeight="1">
      <c r="A11" s="119" t="e">
        <f>#REF!</f>
        <v>#REF!</v>
      </c>
      <c r="B11" s="89" t="s">
        <v>61</v>
      </c>
      <c r="C11" s="90" t="e">
        <f>IF(#REF!="","",CONCATENATE(VLOOKUP(#REF!,#REF!,1)," ",VLOOKUP(#REF!,#REF!,2)))</f>
        <v>#REF!</v>
      </c>
      <c r="D11" s="85" t="e">
        <f>IF(#REF!="","",VLOOKUP(#REF!,#REF!,3))</f>
        <v>#REF!</v>
      </c>
      <c r="E11" s="85" t="e">
        <f>IF(#REF!="","",CONCATENATE(VLOOKUP(#REF!,#REF!,1)," ",VLOOKUP(#REF!,#REF!,2)))</f>
        <v>#REF!</v>
      </c>
      <c r="F11" s="85" t="e">
        <f>IF(#REF!="","",VLOOKUP(#REF!,#REF!,3))</f>
        <v>#REF!</v>
      </c>
      <c r="G11" s="272">
        <v>6</v>
      </c>
    </row>
    <row r="12" spans="1:7" ht="12.75" customHeight="1">
      <c r="A12" s="119" t="e">
        <f>#REF!</f>
        <v>#REF!</v>
      </c>
      <c r="B12" s="89" t="s">
        <v>61</v>
      </c>
      <c r="C12" s="90" t="e">
        <f>IF(#REF!="","",CONCATENATE(VLOOKUP(#REF!,#REF!,1)," ",VLOOKUP(#REF!,#REF!,2)))</f>
        <v>#REF!</v>
      </c>
      <c r="D12" s="85" t="e">
        <f>IF(#REF!="","",VLOOKUP(#REF!,#REF!,3))</f>
        <v>#REF!</v>
      </c>
      <c r="E12" s="85" t="e">
        <f>IF(#REF!="","",CONCATENATE(VLOOKUP(#REF!,#REF!,1)," ",VLOOKUP(#REF!,#REF!,2)))</f>
        <v>#REF!</v>
      </c>
      <c r="F12" s="85" t="e">
        <f>IF(#REF!="","",VLOOKUP(#REF!,#REF!,3))</f>
        <v>#REF!</v>
      </c>
      <c r="G12" s="272"/>
    </row>
    <row r="13" spans="1:7" ht="12.75" customHeight="1">
      <c r="A13" s="86" t="e">
        <f>#REF!</f>
        <v>#REF!</v>
      </c>
      <c r="B13" s="86" t="s">
        <v>62</v>
      </c>
      <c r="C13" s="87" t="e">
        <f>IF(#REF!="","",CONCATENATE(VLOOKUP(#REF!,#REF!,1)," ",VLOOKUP(#REF!,#REF!,2)))</f>
        <v>#REF!</v>
      </c>
      <c r="D13" s="88" t="e">
        <f>IF(#REF!="","",VLOOKUP(#REF!,#REF!,3))</f>
        <v>#REF!</v>
      </c>
      <c r="E13" s="88" t="e">
        <f>IF(#REF!="","",CONCATENATE(VLOOKUP(#REF!,#REF!,1)," ",VLOOKUP(#REF!,#REF!,2)))</f>
        <v>#REF!</v>
      </c>
      <c r="F13" s="88" t="e">
        <f>IF(#REF!="","",VLOOKUP(#REF!,#REF!,3))</f>
        <v>#REF!</v>
      </c>
      <c r="G13" s="271">
        <v>7</v>
      </c>
    </row>
    <row r="14" spans="1:7" ht="12.75" customHeight="1">
      <c r="A14" s="86" t="e">
        <f>#REF!</f>
        <v>#REF!</v>
      </c>
      <c r="B14" s="86" t="s">
        <v>62</v>
      </c>
      <c r="C14" s="87" t="e">
        <f>IF(#REF!="","",CONCATENATE(VLOOKUP(#REF!,#REF!,1)," ",VLOOKUP(#REF!,#REF!,2)))</f>
        <v>#REF!</v>
      </c>
      <c r="D14" s="88" t="e">
        <f>IF(#REF!="","",VLOOKUP(#REF!,#REF!,3))</f>
        <v>#REF!</v>
      </c>
      <c r="E14" s="88" t="e">
        <f>IF(#REF!="","",CONCATENATE(VLOOKUP(#REF!,#REF!,1)," ",VLOOKUP(#REF!,#REF!,2)))</f>
        <v>#REF!</v>
      </c>
      <c r="F14" s="88" t="e">
        <f>IF(#REF!="","",VLOOKUP(#REF!,#REF!,3))</f>
        <v>#REF!</v>
      </c>
      <c r="G14" s="271"/>
    </row>
    <row r="15" spans="1:7" ht="12.75" customHeight="1">
      <c r="A15" s="119" t="e">
        <f>#REF!</f>
        <v>#REF!</v>
      </c>
      <c r="B15" s="89" t="s">
        <v>63</v>
      </c>
      <c r="C15" s="90" t="e">
        <f>IF(#REF!="","",CONCATENATE(VLOOKUP(#REF!,#REF!,1)," ",VLOOKUP(#REF!,#REF!,2)))</f>
        <v>#REF!</v>
      </c>
      <c r="D15" s="85" t="e">
        <f>IF(#REF!="","",VLOOKUP(#REF!,#REF!,3))</f>
        <v>#REF!</v>
      </c>
      <c r="E15" s="85" t="e">
        <f>IF(#REF!="","",CONCATENATE(VLOOKUP(#REF!,#REF!,1)," ",VLOOKUP(#REF!,#REF!,2)))</f>
        <v>#REF!</v>
      </c>
      <c r="F15" s="85" t="e">
        <f>IF(#REF!="","",VLOOKUP(#REF!,#REF!,3))</f>
        <v>#REF!</v>
      </c>
      <c r="G15" s="272">
        <v>8</v>
      </c>
    </row>
    <row r="16" spans="1:7" ht="12.75" customHeight="1">
      <c r="A16" s="119" t="e">
        <f>#REF!</f>
        <v>#REF!</v>
      </c>
      <c r="B16" s="89" t="s">
        <v>63</v>
      </c>
      <c r="C16" s="90" t="e">
        <f>IF(#REF!="","",CONCATENATE(VLOOKUP(#REF!,#REF!,1)," ",VLOOKUP(#REF!,#REF!,2)))</f>
        <v>#REF!</v>
      </c>
      <c r="D16" s="85" t="e">
        <f>IF(#REF!="","",VLOOKUP(#REF!,#REF!,3))</f>
        <v>#REF!</v>
      </c>
      <c r="E16" s="85" t="e">
        <f>IF(#REF!="","",CONCATENATE(VLOOKUP(#REF!,#REF!,1)," ",VLOOKUP(#REF!,#REF!,2)))</f>
        <v>#REF!</v>
      </c>
      <c r="F16" s="85" t="e">
        <f>IF(#REF!="","",VLOOKUP(#REF!,#REF!,3))</f>
        <v>#REF!</v>
      </c>
      <c r="G16" s="272"/>
    </row>
    <row r="17" spans="1:7" ht="12.75" customHeight="1">
      <c r="A17" s="86" t="e">
        <f>#REF!</f>
        <v>#REF!</v>
      </c>
      <c r="B17" s="86" t="s">
        <v>64</v>
      </c>
      <c r="C17" s="87" t="e">
        <f>IF(#REF!="","",CONCATENATE(VLOOKUP(#REF!,#REF!,1)," ",VLOOKUP(#REF!,#REF!,2)))</f>
        <v>#REF!</v>
      </c>
      <c r="D17" s="88" t="e">
        <f>IF(#REF!="","",VLOOKUP(#REF!,#REF!,3))</f>
        <v>#REF!</v>
      </c>
      <c r="E17" s="88" t="e">
        <f>IF(#REF!="","",CONCATENATE(VLOOKUP(#REF!,#REF!,1)," ",VLOOKUP(#REF!,#REF!,2)))</f>
        <v>#REF!</v>
      </c>
      <c r="F17" s="88" t="e">
        <f>IF(#REF!="","",VLOOKUP(#REF!,#REF!,3))</f>
        <v>#REF!</v>
      </c>
      <c r="G17" s="271">
        <v>9</v>
      </c>
    </row>
    <row r="18" spans="1:7" ht="12.75" customHeight="1">
      <c r="A18" s="86" t="e">
        <f>#REF!</f>
        <v>#REF!</v>
      </c>
      <c r="B18" s="86" t="s">
        <v>64</v>
      </c>
      <c r="C18" s="87" t="e">
        <f>IF(#REF!="","",CONCATENATE(VLOOKUP(#REF!,#REF!,1)," ",VLOOKUP(#REF!,#REF!,2)))</f>
        <v>#REF!</v>
      </c>
      <c r="D18" s="88" t="e">
        <f>IF(#REF!="","",VLOOKUP(#REF!,#REF!,3))</f>
        <v>#REF!</v>
      </c>
      <c r="E18" s="88" t="e">
        <f>IF(#REF!="","",CONCATENATE(VLOOKUP(#REF!,#REF!,1)," ",VLOOKUP(#REF!,#REF!,2)))</f>
        <v>#REF!</v>
      </c>
      <c r="F18" s="88" t="e">
        <f>IF(#REF!="","",VLOOKUP(#REF!,#REF!,3))</f>
        <v>#REF!</v>
      </c>
      <c r="G18" s="271"/>
    </row>
    <row r="19" spans="1:7" ht="12.75" customHeight="1">
      <c r="A19" s="119" t="e">
        <f>#REF!</f>
        <v>#REF!</v>
      </c>
      <c r="B19" s="89" t="s">
        <v>65</v>
      </c>
      <c r="C19" s="90" t="e">
        <f>IF(#REF!="","",CONCATENATE(VLOOKUP(#REF!,#REF!,1)," ",VLOOKUP(#REF!,#REF!,2)))</f>
        <v>#REF!</v>
      </c>
      <c r="D19" s="85" t="e">
        <f>IF(#REF!="","",VLOOKUP(#REF!,#REF!,3))</f>
        <v>#REF!</v>
      </c>
      <c r="E19" s="85" t="e">
        <f>IF(#REF!="","",CONCATENATE(VLOOKUP(#REF!,#REF!,1)," ",VLOOKUP(#REF!,#REF!,2)))</f>
        <v>#REF!</v>
      </c>
      <c r="F19" s="85" t="e">
        <f>IF(#REF!="","",VLOOKUP(#REF!,#REF!,3))</f>
        <v>#REF!</v>
      </c>
      <c r="G19" s="272">
        <v>10</v>
      </c>
    </row>
    <row r="20" spans="1:7" ht="12.75" customHeight="1">
      <c r="A20" s="119" t="e">
        <f>#REF!</f>
        <v>#REF!</v>
      </c>
      <c r="B20" s="89" t="s">
        <v>65</v>
      </c>
      <c r="C20" s="90" t="e">
        <f>IF(#REF!="","",CONCATENATE(VLOOKUP(#REF!,#REF!,1)," ",VLOOKUP(#REF!,#REF!,2)))</f>
        <v>#REF!</v>
      </c>
      <c r="D20" s="85" t="e">
        <f>IF(#REF!="","",VLOOKUP(#REF!,#REF!,3))</f>
        <v>#REF!</v>
      </c>
      <c r="E20" s="85" t="e">
        <f>IF(#REF!="","",CONCATENATE(VLOOKUP(#REF!,#REF!,1)," ",VLOOKUP(#REF!,#REF!,2)))</f>
        <v>#REF!</v>
      </c>
      <c r="F20" s="85" t="e">
        <f>IF(#REF!="","",VLOOKUP(#REF!,#REF!,3))</f>
        <v>#REF!</v>
      </c>
      <c r="G20" s="272"/>
    </row>
    <row r="21" spans="1:7" ht="12.75" customHeight="1">
      <c r="A21" s="86" t="e">
        <f>#REF!</f>
        <v>#REF!</v>
      </c>
      <c r="B21" s="86" t="s">
        <v>66</v>
      </c>
      <c r="C21" s="87" t="e">
        <f>IF(#REF!="","",CONCATENATE(VLOOKUP(#REF!,#REF!,1)," ",VLOOKUP(#REF!,#REF!,2)))</f>
        <v>#REF!</v>
      </c>
      <c r="D21" s="88" t="e">
        <f>IF(#REF!="","",VLOOKUP(#REF!,#REF!,3))</f>
        <v>#REF!</v>
      </c>
      <c r="E21" s="88" t="e">
        <f>IF(#REF!="","",CONCATENATE(VLOOKUP(#REF!,#REF!,1)," ",VLOOKUP(#REF!,#REF!,2)))</f>
        <v>#REF!</v>
      </c>
      <c r="F21" s="88" t="e">
        <f>IF(#REF!="","",VLOOKUP(#REF!,#REF!,3))</f>
        <v>#REF!</v>
      </c>
      <c r="G21" s="271">
        <v>11</v>
      </c>
    </row>
    <row r="22" spans="1:7" ht="12.75" customHeight="1">
      <c r="A22" s="86" t="e">
        <f>#REF!</f>
        <v>#REF!</v>
      </c>
      <c r="B22" s="86" t="s">
        <v>66</v>
      </c>
      <c r="C22" s="87" t="e">
        <f>IF(#REF!="","",CONCATENATE(VLOOKUP(#REF!,#REF!,1)," ",VLOOKUP(#REF!,#REF!,2)))</f>
        <v>#REF!</v>
      </c>
      <c r="D22" s="88" t="e">
        <f>IF(#REF!="","",VLOOKUP(#REF!,#REF!,3))</f>
        <v>#REF!</v>
      </c>
      <c r="E22" s="88" t="e">
        <f>IF(#REF!="","",CONCATENATE(VLOOKUP(#REF!,#REF!,1)," ",VLOOKUP(#REF!,#REF!,2)))</f>
        <v>#REF!</v>
      </c>
      <c r="F22" s="88" t="e">
        <f>IF(#REF!="","",VLOOKUP(#REF!,#REF!,3))</f>
        <v>#REF!</v>
      </c>
      <c r="G22" s="271"/>
    </row>
    <row r="23" spans="1:7" ht="12.75" customHeight="1">
      <c r="A23" s="119" t="e">
        <f>#REF!</f>
        <v>#REF!</v>
      </c>
      <c r="B23" s="89" t="s">
        <v>67</v>
      </c>
      <c r="C23" s="90" t="e">
        <f>IF(#REF!="","",CONCATENATE(VLOOKUP(#REF!,#REF!,1)," ",VLOOKUP(#REF!,#REF!,2)))</f>
        <v>#REF!</v>
      </c>
      <c r="D23" s="85" t="e">
        <f>IF(#REF!="","",VLOOKUP(#REF!,#REF!,3))</f>
        <v>#REF!</v>
      </c>
      <c r="E23" s="85" t="e">
        <f>IF(#REF!="","",CONCATENATE(VLOOKUP(#REF!,#REF!,1)," ",VLOOKUP(#REF!,#REF!,2)))</f>
        <v>#REF!</v>
      </c>
      <c r="F23" s="85" t="e">
        <f>IF(#REF!="","",VLOOKUP(#REF!,#REF!,3))</f>
        <v>#REF!</v>
      </c>
      <c r="G23" s="272">
        <v>12</v>
      </c>
    </row>
    <row r="24" spans="1:7" ht="12.75" customHeight="1">
      <c r="A24" s="119" t="e">
        <f>#REF!</f>
        <v>#REF!</v>
      </c>
      <c r="B24" s="89" t="s">
        <v>67</v>
      </c>
      <c r="C24" s="90" t="e">
        <f>IF(#REF!="","",CONCATENATE(VLOOKUP(#REF!,#REF!,1)," ",VLOOKUP(#REF!,#REF!,2)))</f>
        <v>#REF!</v>
      </c>
      <c r="D24" s="85" t="e">
        <f>IF(#REF!="","",VLOOKUP(#REF!,#REF!,3))</f>
        <v>#REF!</v>
      </c>
      <c r="E24" s="85" t="e">
        <f>IF(#REF!="","",CONCATENATE(VLOOKUP(#REF!,#REF!,1)," ",VLOOKUP(#REF!,#REF!,2)))</f>
        <v>#REF!</v>
      </c>
      <c r="F24" s="85" t="e">
        <f>IF(#REF!="","",VLOOKUP(#REF!,#REF!,3))</f>
        <v>#REF!</v>
      </c>
      <c r="G24" s="272"/>
    </row>
    <row r="25" spans="1:7" ht="12.75" customHeight="1">
      <c r="A25" s="86" t="e">
        <f>#REF!</f>
        <v>#REF!</v>
      </c>
      <c r="B25" s="86" t="s">
        <v>68</v>
      </c>
      <c r="C25" s="87" t="e">
        <f>IF(#REF!="","",CONCATENATE(VLOOKUP(#REF!,#REF!,1)," ",VLOOKUP(#REF!,#REF!,2)))</f>
        <v>#REF!</v>
      </c>
      <c r="D25" s="88" t="e">
        <f>IF(#REF!="","",VLOOKUP(#REF!,#REF!,3))</f>
        <v>#REF!</v>
      </c>
      <c r="E25" s="88" t="e">
        <f>IF(#REF!="","",CONCATENATE(VLOOKUP(#REF!,#REF!,1)," ",VLOOKUP(#REF!,#REF!,2)))</f>
        <v>#REF!</v>
      </c>
      <c r="F25" s="88" t="e">
        <f>IF(#REF!="","",VLOOKUP(#REF!,#REF!,3))</f>
        <v>#REF!</v>
      </c>
      <c r="G25" s="271">
        <v>13</v>
      </c>
    </row>
    <row r="26" spans="1:7" ht="12.75" customHeight="1">
      <c r="A26" s="86" t="e">
        <f>#REF!</f>
        <v>#REF!</v>
      </c>
      <c r="B26" s="86" t="s">
        <v>68</v>
      </c>
      <c r="C26" s="87" t="e">
        <f>IF(#REF!="","",CONCATENATE(VLOOKUP(#REF!,#REF!,1)," ",VLOOKUP(#REF!,#REF!,2)))</f>
        <v>#REF!</v>
      </c>
      <c r="D26" s="88" t="e">
        <f>IF(#REF!="","",VLOOKUP(#REF!,#REF!,3))</f>
        <v>#REF!</v>
      </c>
      <c r="E26" s="88" t="e">
        <f>IF(#REF!="","",CONCATENATE(VLOOKUP(#REF!,#REF!,1)," ",VLOOKUP(#REF!,#REF!,2)))</f>
        <v>#REF!</v>
      </c>
      <c r="F26" s="88" t="e">
        <f>IF(#REF!="","",VLOOKUP(#REF!,#REF!,3))</f>
        <v>#REF!</v>
      </c>
      <c r="G26" s="271"/>
    </row>
    <row r="27" spans="1:7" ht="12.75" customHeight="1">
      <c r="A27" s="119" t="e">
        <f>#REF!</f>
        <v>#REF!</v>
      </c>
      <c r="B27" s="89" t="s">
        <v>69</v>
      </c>
      <c r="C27" s="90" t="e">
        <f>IF(#REF!="","",CONCATENATE(VLOOKUP(#REF!,#REF!,1)," ",VLOOKUP(#REF!,#REF!,2)))</f>
        <v>#REF!</v>
      </c>
      <c r="D27" s="85" t="e">
        <f>IF(#REF!="","",VLOOKUP(#REF!,#REF!,3))</f>
        <v>#REF!</v>
      </c>
      <c r="E27" s="85" t="e">
        <f>IF(#REF!="","",CONCATENATE(VLOOKUP(#REF!,#REF!,1)," ",VLOOKUP(#REF!,#REF!,2)))</f>
        <v>#REF!</v>
      </c>
      <c r="F27" s="85" t="e">
        <f>IF(#REF!="","",VLOOKUP(#REF!,#REF!,3))</f>
        <v>#REF!</v>
      </c>
      <c r="G27" s="272">
        <v>14</v>
      </c>
    </row>
    <row r="28" spans="1:7" ht="12.75" customHeight="1">
      <c r="A28" s="119" t="e">
        <f>#REF!</f>
        <v>#REF!</v>
      </c>
      <c r="B28" s="89" t="s">
        <v>69</v>
      </c>
      <c r="C28" s="90" t="e">
        <f>IF(#REF!="","",CONCATENATE(VLOOKUP(#REF!,#REF!,1)," ",VLOOKUP(#REF!,#REF!,2)))</f>
        <v>#REF!</v>
      </c>
      <c r="D28" s="85" t="e">
        <f>IF(#REF!="","",VLOOKUP(#REF!,#REF!,3))</f>
        <v>#REF!</v>
      </c>
      <c r="E28" s="85" t="e">
        <f>IF(#REF!="","",CONCATENATE(VLOOKUP(#REF!,#REF!,1)," ",VLOOKUP(#REF!,#REF!,2)))</f>
        <v>#REF!</v>
      </c>
      <c r="F28" s="85" t="e">
        <f>IF(#REF!="","",VLOOKUP(#REF!,#REF!,3))</f>
        <v>#REF!</v>
      </c>
      <c r="G28" s="272"/>
    </row>
    <row r="29" spans="1:7" ht="12.75" customHeight="1">
      <c r="A29" s="86" t="e">
        <f>#REF!</f>
        <v>#REF!</v>
      </c>
      <c r="B29" s="86" t="s">
        <v>70</v>
      </c>
      <c r="C29" s="87" t="e">
        <f>IF(#REF!="","",CONCATENATE(VLOOKUP(#REF!,#REF!,1)," ",VLOOKUP(#REF!,#REF!,2)))</f>
        <v>#REF!</v>
      </c>
      <c r="D29" s="88" t="e">
        <f>IF(#REF!="","",VLOOKUP(#REF!,#REF!,3))</f>
        <v>#REF!</v>
      </c>
      <c r="E29" s="88" t="e">
        <f>IF(#REF!="","",CONCATENATE(VLOOKUP(#REF!,#REF!,1)," ",VLOOKUP(#REF!,#REF!,2)))</f>
        <v>#REF!</v>
      </c>
      <c r="F29" s="88" t="e">
        <f>IF(#REF!="","",VLOOKUP(#REF!,#REF!,3))</f>
        <v>#REF!</v>
      </c>
      <c r="G29" s="271">
        <v>15</v>
      </c>
    </row>
    <row r="30" spans="1:7" ht="12.75" customHeight="1">
      <c r="A30" s="86" t="e">
        <f>#REF!</f>
        <v>#REF!</v>
      </c>
      <c r="B30" s="86" t="s">
        <v>70</v>
      </c>
      <c r="C30" s="87" t="e">
        <f>IF(#REF!="","",CONCATENATE(VLOOKUP(#REF!,#REF!,1)," ",VLOOKUP(#REF!,#REF!,2)))</f>
        <v>#REF!</v>
      </c>
      <c r="D30" s="88" t="e">
        <f>IF(#REF!="","",VLOOKUP(#REF!,#REF!,3))</f>
        <v>#REF!</v>
      </c>
      <c r="E30" s="88" t="e">
        <f>IF(#REF!="","",CONCATENATE(VLOOKUP(#REF!,#REF!,1)," ",VLOOKUP(#REF!,#REF!,2)))</f>
        <v>#REF!</v>
      </c>
      <c r="F30" s="88" t="e">
        <f>IF(#REF!="","",VLOOKUP(#REF!,#REF!,3))</f>
        <v>#REF!</v>
      </c>
      <c r="G30" s="271"/>
    </row>
    <row r="31" spans="1:7" ht="12.75" customHeight="1">
      <c r="A31" s="119" t="e">
        <f>#REF!</f>
        <v>#REF!</v>
      </c>
      <c r="B31" s="89" t="s">
        <v>71</v>
      </c>
      <c r="C31" s="90" t="e">
        <f>IF(#REF!="","",CONCATENATE(VLOOKUP(#REF!,#REF!,1)," ",VLOOKUP(#REF!,#REF!,2)))</f>
        <v>#REF!</v>
      </c>
      <c r="D31" s="85" t="e">
        <f>IF(#REF!="","",VLOOKUP(#REF!,#REF!,3))</f>
        <v>#REF!</v>
      </c>
      <c r="E31" s="85" t="e">
        <f>IF(#REF!="","",CONCATENATE(VLOOKUP(#REF!,#REF!,1)," ",VLOOKUP(#REF!,#REF!,2)))</f>
        <v>#REF!</v>
      </c>
      <c r="F31" s="85" t="e">
        <f>IF(#REF!="","",VLOOKUP(#REF!,#REF!,3))</f>
        <v>#REF!</v>
      </c>
      <c r="G31" s="272">
        <v>16</v>
      </c>
    </row>
    <row r="32" spans="1:7" ht="12.75" customHeight="1">
      <c r="A32" s="119" t="e">
        <f>#REF!</f>
        <v>#REF!</v>
      </c>
      <c r="B32" s="89" t="s">
        <v>71</v>
      </c>
      <c r="C32" s="90" t="e">
        <f>IF(#REF!="","",CONCATENATE(VLOOKUP(#REF!,#REF!,1)," ",VLOOKUP(#REF!,#REF!,2)))</f>
        <v>#REF!</v>
      </c>
      <c r="D32" s="85" t="e">
        <f>IF(#REF!="","",VLOOKUP(#REF!,#REF!,3))</f>
        <v>#REF!</v>
      </c>
      <c r="E32" s="85" t="e">
        <f>IF(#REF!="","",CONCATENATE(VLOOKUP(#REF!,#REF!,1)," ",VLOOKUP(#REF!,#REF!,2)))</f>
        <v>#REF!</v>
      </c>
      <c r="F32" s="85" t="e">
        <f>IF(#REF!="","",VLOOKUP(#REF!,#REF!,3))</f>
        <v>#REF!</v>
      </c>
      <c r="G32" s="272"/>
    </row>
    <row r="33" spans="1:7" ht="12.75" customHeight="1">
      <c r="A33" s="86" t="e">
        <f>#REF!</f>
        <v>#REF!</v>
      </c>
      <c r="B33" s="86" t="s">
        <v>72</v>
      </c>
      <c r="C33" s="87" t="e">
        <f>IF(#REF!="","",CONCATENATE(VLOOKUP(#REF!,#REF!,1)," ",VLOOKUP(#REF!,#REF!,2)))</f>
        <v>#REF!</v>
      </c>
      <c r="D33" s="88" t="e">
        <f>IF(#REF!="","",VLOOKUP(#REF!,#REF!,3))</f>
        <v>#REF!</v>
      </c>
      <c r="E33" s="88" t="e">
        <f>IF(#REF!="","",CONCATENATE(VLOOKUP(#REF!,#REF!,1)," ",VLOOKUP(#REF!,#REF!,2)))</f>
        <v>#REF!</v>
      </c>
      <c r="F33" s="88" t="e">
        <f>IF(#REF!="","",VLOOKUP(#REF!,#REF!,3))</f>
        <v>#REF!</v>
      </c>
      <c r="G33" s="271">
        <v>17</v>
      </c>
    </row>
    <row r="34" spans="1:7" ht="12.75" customHeight="1">
      <c r="A34" s="86" t="e">
        <f>#REF!</f>
        <v>#REF!</v>
      </c>
      <c r="B34" s="86" t="s">
        <v>72</v>
      </c>
      <c r="C34" s="87" t="e">
        <f>IF(#REF!="","",CONCATENATE(VLOOKUP(#REF!,#REF!,1)," ",VLOOKUP(#REF!,#REF!,2)))</f>
        <v>#REF!</v>
      </c>
      <c r="D34" s="88" t="e">
        <f>IF(#REF!="","",VLOOKUP(#REF!,#REF!,3))</f>
        <v>#REF!</v>
      </c>
      <c r="E34" s="88" t="e">
        <f>IF(#REF!="","",CONCATENATE(VLOOKUP(#REF!,#REF!,1)," ",VLOOKUP(#REF!,#REF!,2)))</f>
        <v>#REF!</v>
      </c>
      <c r="F34" s="88" t="e">
        <f>IF(#REF!="","",VLOOKUP(#REF!,#REF!,3))</f>
        <v>#REF!</v>
      </c>
      <c r="G34" s="271"/>
    </row>
    <row r="35" spans="1:7" ht="12.75" customHeight="1">
      <c r="A35" s="119" t="e">
        <f>#REF!</f>
        <v>#REF!</v>
      </c>
      <c r="B35" s="89" t="s">
        <v>73</v>
      </c>
      <c r="C35" s="90" t="e">
        <f>IF(#REF!="","",CONCATENATE(VLOOKUP(#REF!,#REF!,1)," ",VLOOKUP(#REF!,#REF!,2)))</f>
        <v>#REF!</v>
      </c>
      <c r="D35" s="85" t="e">
        <f>IF(#REF!="","",VLOOKUP(#REF!,#REF!,3))</f>
        <v>#REF!</v>
      </c>
      <c r="E35" s="85" t="e">
        <f>IF(#REF!="","",CONCATENATE(VLOOKUP(#REF!,#REF!,1)," ",VLOOKUP(#REF!,#REF!,2)))</f>
        <v>#REF!</v>
      </c>
      <c r="F35" s="85" t="e">
        <f>IF(#REF!="","",VLOOKUP(#REF!,#REF!,3))</f>
        <v>#REF!</v>
      </c>
      <c r="G35" s="272">
        <v>18</v>
      </c>
    </row>
    <row r="36" spans="1:7" ht="12.75" customHeight="1">
      <c r="A36" s="119" t="e">
        <f>#REF!</f>
        <v>#REF!</v>
      </c>
      <c r="B36" s="89" t="s">
        <v>73</v>
      </c>
      <c r="C36" s="90" t="e">
        <f>IF(#REF!="","",CONCATENATE(VLOOKUP(#REF!,#REF!,1)," ",VLOOKUP(#REF!,#REF!,2)))</f>
        <v>#REF!</v>
      </c>
      <c r="D36" s="85" t="e">
        <f>IF(#REF!="","",VLOOKUP(#REF!,#REF!,3))</f>
        <v>#REF!</v>
      </c>
      <c r="E36" s="85" t="e">
        <f>IF(#REF!="","",CONCATENATE(VLOOKUP(#REF!,#REF!,1)," ",VLOOKUP(#REF!,#REF!,2)))</f>
        <v>#REF!</v>
      </c>
      <c r="F36" s="85" t="e">
        <f>IF(#REF!="","",VLOOKUP(#REF!,#REF!,3))</f>
        <v>#REF!</v>
      </c>
      <c r="G36" s="272"/>
    </row>
    <row r="37" spans="1:7" ht="12.75" customHeight="1">
      <c r="A37" s="86" t="e">
        <f>#REF!</f>
        <v>#REF!</v>
      </c>
      <c r="B37" s="86" t="s">
        <v>74</v>
      </c>
      <c r="C37" s="87" t="e">
        <f>IF(#REF!="","",CONCATENATE(VLOOKUP(#REF!,#REF!,1)," ",VLOOKUP(#REF!,#REF!,2)))</f>
        <v>#REF!</v>
      </c>
      <c r="D37" s="88" t="e">
        <f>IF(#REF!="","",VLOOKUP(#REF!,#REF!,3))</f>
        <v>#REF!</v>
      </c>
      <c r="E37" s="88" t="e">
        <f>IF(#REF!="","",CONCATENATE(VLOOKUP(#REF!,#REF!,1)," ",VLOOKUP(#REF!,#REF!,2)))</f>
        <v>#REF!</v>
      </c>
      <c r="F37" s="88" t="e">
        <f>IF(#REF!="","",VLOOKUP(#REF!,#REF!,3))</f>
        <v>#REF!</v>
      </c>
      <c r="G37" s="271">
        <v>19</v>
      </c>
    </row>
    <row r="38" spans="1:7" ht="12.75" customHeight="1">
      <c r="A38" s="86" t="e">
        <f>#REF!</f>
        <v>#REF!</v>
      </c>
      <c r="B38" s="86" t="s">
        <v>74</v>
      </c>
      <c r="C38" s="87" t="e">
        <f>IF(#REF!="","",CONCATENATE(VLOOKUP(#REF!,#REF!,1)," ",VLOOKUP(#REF!,#REF!,2)))</f>
        <v>#REF!</v>
      </c>
      <c r="D38" s="88" t="e">
        <f>IF(#REF!="","",VLOOKUP(#REF!,#REF!,3))</f>
        <v>#REF!</v>
      </c>
      <c r="E38" s="88" t="e">
        <f>IF(#REF!="","",CONCATENATE(VLOOKUP(#REF!,#REF!,1)," ",VLOOKUP(#REF!,#REF!,2)))</f>
        <v>#REF!</v>
      </c>
      <c r="F38" s="88" t="e">
        <f>IF(#REF!="","",VLOOKUP(#REF!,#REF!,3))</f>
        <v>#REF!</v>
      </c>
      <c r="G38" s="271"/>
    </row>
    <row r="39" spans="1:7" ht="12.75" customHeight="1">
      <c r="A39" s="119" t="e">
        <f>#REF!</f>
        <v>#REF!</v>
      </c>
      <c r="B39" s="89" t="s">
        <v>75</v>
      </c>
      <c r="C39" s="90" t="e">
        <f>IF(#REF!="","",CONCATENATE(VLOOKUP(#REF!,#REF!,1)," ",VLOOKUP(#REF!,#REF!,2)))</f>
        <v>#REF!</v>
      </c>
      <c r="D39" s="85" t="e">
        <f>IF(#REF!="","",VLOOKUP(#REF!,#REF!,3))</f>
        <v>#REF!</v>
      </c>
      <c r="E39" s="85" t="e">
        <f>IF(#REF!="","",CONCATENATE(VLOOKUP(#REF!,#REF!,1)," ",VLOOKUP(#REF!,#REF!,2)))</f>
        <v>#REF!</v>
      </c>
      <c r="F39" s="85" t="e">
        <f>IF(#REF!="","",VLOOKUP(#REF!,#REF!,3))</f>
        <v>#REF!</v>
      </c>
      <c r="G39" s="272">
        <v>20</v>
      </c>
    </row>
    <row r="40" spans="1:7" ht="12.75" customHeight="1">
      <c r="A40" s="119" t="e">
        <f>#REF!</f>
        <v>#REF!</v>
      </c>
      <c r="B40" s="89" t="s">
        <v>75</v>
      </c>
      <c r="C40" s="90" t="e">
        <f>IF(#REF!="","",CONCATENATE(VLOOKUP(#REF!,#REF!,1)," ",VLOOKUP(#REF!,#REF!,2)))</f>
        <v>#REF!</v>
      </c>
      <c r="D40" s="85" t="e">
        <f>IF(#REF!="","",VLOOKUP(#REF!,#REF!,3))</f>
        <v>#REF!</v>
      </c>
      <c r="E40" s="85" t="e">
        <f>IF(#REF!="","",CONCATENATE(VLOOKUP(#REF!,#REF!,1)," ",VLOOKUP(#REF!,#REF!,2)))</f>
        <v>#REF!</v>
      </c>
      <c r="F40" s="85" t="e">
        <f>IF(#REF!="","",VLOOKUP(#REF!,#REF!,3))</f>
        <v>#REF!</v>
      </c>
      <c r="G40" s="272"/>
    </row>
    <row r="41" spans="1:7" ht="12.75" customHeight="1">
      <c r="A41" s="86" t="e">
        <f>#REF!</f>
        <v>#REF!</v>
      </c>
      <c r="B41" s="86" t="s">
        <v>76</v>
      </c>
      <c r="C41" s="87" t="e">
        <f>IF(#REF!="","",CONCATENATE(VLOOKUP(#REF!,#REF!,1)," ",VLOOKUP(#REF!,#REF!,2)))</f>
        <v>#REF!</v>
      </c>
      <c r="D41" s="88" t="e">
        <f>IF(#REF!="","",VLOOKUP(#REF!,#REF!,3))</f>
        <v>#REF!</v>
      </c>
      <c r="E41" s="88" t="e">
        <f>IF(#REF!="","",CONCATENATE(VLOOKUP(#REF!,#REF!,1)," ",VLOOKUP(#REF!,#REF!,2)))</f>
        <v>#REF!</v>
      </c>
      <c r="F41" s="88" t="e">
        <f>IF(#REF!="","",VLOOKUP(#REF!,#REF!,3))</f>
        <v>#REF!</v>
      </c>
      <c r="G41" s="271">
        <v>21</v>
      </c>
    </row>
    <row r="42" spans="1:7" ht="12.75" customHeight="1">
      <c r="A42" s="86" t="e">
        <f>#REF!</f>
        <v>#REF!</v>
      </c>
      <c r="B42" s="86" t="s">
        <v>76</v>
      </c>
      <c r="C42" s="87" t="e">
        <f>IF(#REF!="","",CONCATENATE(VLOOKUP(#REF!,#REF!,1)," ",VLOOKUP(#REF!,#REF!,2)))</f>
        <v>#REF!</v>
      </c>
      <c r="D42" s="88" t="e">
        <f>IF(#REF!="","",VLOOKUP(#REF!,#REF!,3))</f>
        <v>#REF!</v>
      </c>
      <c r="E42" s="88" t="e">
        <f>IF(#REF!="","",CONCATENATE(VLOOKUP(#REF!,#REF!,1)," ",VLOOKUP(#REF!,#REF!,2)))</f>
        <v>#REF!</v>
      </c>
      <c r="F42" s="88" t="e">
        <f>IF(#REF!="","",VLOOKUP(#REF!,#REF!,3))</f>
        <v>#REF!</v>
      </c>
      <c r="G42" s="271"/>
    </row>
    <row r="43" spans="1:7" ht="12.75" customHeight="1">
      <c r="A43" s="119" t="e">
        <f>#REF!</f>
        <v>#REF!</v>
      </c>
      <c r="B43" s="89" t="s">
        <v>77</v>
      </c>
      <c r="C43" s="90" t="e">
        <f>IF(#REF!="","",CONCATENATE(VLOOKUP(#REF!,#REF!,1)," ",VLOOKUP(#REF!,#REF!,2)))</f>
        <v>#REF!</v>
      </c>
      <c r="D43" s="85" t="e">
        <f>IF(#REF!="","",VLOOKUP(#REF!,#REF!,3))</f>
        <v>#REF!</v>
      </c>
      <c r="E43" s="85" t="e">
        <f>IF(#REF!="","",CONCATENATE(VLOOKUP(#REF!,#REF!,1)," ",VLOOKUP(#REF!,#REF!,2)))</f>
        <v>#REF!</v>
      </c>
      <c r="F43" s="85" t="e">
        <f>IF(#REF!="","",VLOOKUP(#REF!,#REF!,3))</f>
        <v>#REF!</v>
      </c>
      <c r="G43" s="272">
        <v>22</v>
      </c>
    </row>
    <row r="44" spans="1:7" ht="12.75" customHeight="1">
      <c r="A44" s="119" t="e">
        <f>#REF!</f>
        <v>#REF!</v>
      </c>
      <c r="B44" s="89" t="s">
        <v>77</v>
      </c>
      <c r="C44" s="90" t="e">
        <f>IF(#REF!="","",CONCATENATE(VLOOKUP(#REF!,#REF!,1)," ",VLOOKUP(#REF!,#REF!,2)))</f>
        <v>#REF!</v>
      </c>
      <c r="D44" s="85" t="e">
        <f>IF(#REF!="","",VLOOKUP(#REF!,#REF!,3))</f>
        <v>#REF!</v>
      </c>
      <c r="E44" s="85" t="e">
        <f>IF(#REF!="","",CONCATENATE(VLOOKUP(#REF!,#REF!,1)," ",VLOOKUP(#REF!,#REF!,2)))</f>
        <v>#REF!</v>
      </c>
      <c r="F44" s="85" t="e">
        <f>IF(#REF!="","",VLOOKUP(#REF!,#REF!,3))</f>
        <v>#REF!</v>
      </c>
      <c r="G44" s="272"/>
    </row>
    <row r="45" spans="1:7" ht="12.75" customHeight="1">
      <c r="A45" s="86" t="e">
        <f>#REF!</f>
        <v>#REF!</v>
      </c>
      <c r="B45" s="86" t="s">
        <v>78</v>
      </c>
      <c r="C45" s="87" t="e">
        <f>IF(#REF!="","",CONCATENATE(VLOOKUP(#REF!,#REF!,1)," ",VLOOKUP(#REF!,#REF!,2)))</f>
        <v>#REF!</v>
      </c>
      <c r="D45" s="88" t="e">
        <f>IF(#REF!="","",VLOOKUP(#REF!,#REF!,3))</f>
        <v>#REF!</v>
      </c>
      <c r="E45" s="88" t="e">
        <f>IF(#REF!="","",CONCATENATE(VLOOKUP(#REF!,#REF!,1)," ",VLOOKUP(#REF!,#REF!,2)))</f>
        <v>#REF!</v>
      </c>
      <c r="F45" s="88" t="e">
        <f>IF(#REF!="","",VLOOKUP(#REF!,#REF!,3))</f>
        <v>#REF!</v>
      </c>
      <c r="G45" s="271">
        <v>23</v>
      </c>
    </row>
    <row r="46" spans="1:7" ht="12.75" customHeight="1">
      <c r="A46" s="86" t="e">
        <f>#REF!</f>
        <v>#REF!</v>
      </c>
      <c r="B46" s="86" t="s">
        <v>78</v>
      </c>
      <c r="C46" s="87" t="e">
        <f>IF(#REF!="","",CONCATENATE(VLOOKUP(#REF!,#REF!,1)," ",VLOOKUP(#REF!,#REF!,2)))</f>
        <v>#REF!</v>
      </c>
      <c r="D46" s="88" t="e">
        <f>IF(#REF!="","",VLOOKUP(#REF!,#REF!,3))</f>
        <v>#REF!</v>
      </c>
      <c r="E46" s="88" t="e">
        <f>IF(#REF!="","",CONCATENATE(VLOOKUP(#REF!,#REF!,1)," ",VLOOKUP(#REF!,#REF!,2)))</f>
        <v>#REF!</v>
      </c>
      <c r="F46" s="88" t="e">
        <f>IF(#REF!="","",VLOOKUP(#REF!,#REF!,3))</f>
        <v>#REF!</v>
      </c>
      <c r="G46" s="271"/>
    </row>
    <row r="47" spans="1:7" ht="12.75" customHeight="1">
      <c r="A47" s="119" t="e">
        <f>#REF!</f>
        <v>#REF!</v>
      </c>
      <c r="B47" s="89" t="s">
        <v>79</v>
      </c>
      <c r="C47" s="90" t="e">
        <f>IF(#REF!="","",CONCATENATE(VLOOKUP(#REF!,#REF!,1)," ",VLOOKUP(#REF!,#REF!,2)))</f>
        <v>#REF!</v>
      </c>
      <c r="D47" s="85" t="e">
        <f>IF(#REF!="","",VLOOKUP(#REF!,#REF!,3))</f>
        <v>#REF!</v>
      </c>
      <c r="E47" s="85" t="e">
        <f>IF(#REF!="","",CONCATENATE(VLOOKUP(#REF!,#REF!,1)," ",VLOOKUP(#REF!,#REF!,2)))</f>
        <v>#REF!</v>
      </c>
      <c r="F47" s="85" t="e">
        <f>IF(#REF!="","",VLOOKUP(#REF!,#REF!,3))</f>
        <v>#REF!</v>
      </c>
      <c r="G47" s="272">
        <v>24</v>
      </c>
    </row>
    <row r="48" spans="1:7" ht="12.75" customHeight="1">
      <c r="A48" s="119" t="e">
        <f>#REF!</f>
        <v>#REF!</v>
      </c>
      <c r="B48" s="89" t="s">
        <v>79</v>
      </c>
      <c r="C48" s="90" t="e">
        <f>IF(#REF!="","",CONCATENATE(VLOOKUP(#REF!,#REF!,1)," ",VLOOKUP(#REF!,#REF!,2)))</f>
        <v>#REF!</v>
      </c>
      <c r="D48" s="85" t="e">
        <f>IF(#REF!="","",VLOOKUP(#REF!,#REF!,3))</f>
        <v>#REF!</v>
      </c>
      <c r="E48" s="85" t="e">
        <f>IF(#REF!="","",CONCATENATE(VLOOKUP(#REF!,#REF!,1)," ",VLOOKUP(#REF!,#REF!,2)))</f>
        <v>#REF!</v>
      </c>
      <c r="F48" s="85" t="e">
        <f>IF(#REF!="","",VLOOKUP(#REF!,#REF!,3))</f>
        <v>#REF!</v>
      </c>
      <c r="G48" s="272"/>
    </row>
    <row r="49" spans="1:7" ht="12.75" customHeight="1">
      <c r="A49" s="86" t="e">
        <f>#REF!</f>
        <v>#REF!</v>
      </c>
      <c r="B49" s="86" t="s">
        <v>80</v>
      </c>
      <c r="C49" s="87" t="e">
        <f>IF(#REF!="","",CONCATENATE(VLOOKUP(#REF!,#REF!,1)," ",VLOOKUP(#REF!,#REF!,2)))</f>
        <v>#REF!</v>
      </c>
      <c r="D49" s="88" t="e">
        <f>IF(#REF!="","",VLOOKUP(#REF!,#REF!,3))</f>
        <v>#REF!</v>
      </c>
      <c r="E49" s="88" t="e">
        <f>IF(#REF!="","",CONCATENATE(VLOOKUP(#REF!,#REF!,1)," ",VLOOKUP(#REF!,#REF!,2)))</f>
        <v>#REF!</v>
      </c>
      <c r="F49" s="88" t="e">
        <f>IF(#REF!="","",VLOOKUP(#REF!,#REF!,3))</f>
        <v>#REF!</v>
      </c>
      <c r="G49" s="271">
        <v>25</v>
      </c>
    </row>
    <row r="50" spans="1:7" ht="12.75" customHeight="1">
      <c r="A50" s="86" t="e">
        <f>#REF!</f>
        <v>#REF!</v>
      </c>
      <c r="B50" s="86" t="s">
        <v>80</v>
      </c>
      <c r="C50" s="87" t="e">
        <f>IF(#REF!="","",CONCATENATE(VLOOKUP(#REF!,#REF!,1)," ",VLOOKUP(#REF!,#REF!,2)))</f>
        <v>#REF!</v>
      </c>
      <c r="D50" s="88" t="e">
        <f>IF(#REF!="","",VLOOKUP(#REF!,#REF!,3))</f>
        <v>#REF!</v>
      </c>
      <c r="E50" s="88" t="e">
        <f>IF(#REF!="","",CONCATENATE(VLOOKUP(#REF!,#REF!,1)," ",VLOOKUP(#REF!,#REF!,2)))</f>
        <v>#REF!</v>
      </c>
      <c r="F50" s="88" t="e">
        <f>IF(#REF!="","",VLOOKUP(#REF!,#REF!,3))</f>
        <v>#REF!</v>
      </c>
      <c r="G50" s="271"/>
    </row>
    <row r="51" spans="1:7" ht="12.75" customHeight="1">
      <c r="A51" s="119" t="e">
        <f>#REF!</f>
        <v>#REF!</v>
      </c>
      <c r="B51" s="89" t="s">
        <v>81</v>
      </c>
      <c r="C51" s="90" t="e">
        <f>IF(#REF!="","",CONCATENATE(VLOOKUP(#REF!,#REF!,1)," ",VLOOKUP(#REF!,#REF!,2)))</f>
        <v>#REF!</v>
      </c>
      <c r="D51" s="85" t="e">
        <f>IF(#REF!="","",VLOOKUP(#REF!,#REF!,3))</f>
        <v>#REF!</v>
      </c>
      <c r="E51" s="85" t="e">
        <f>IF(#REF!="","",CONCATENATE(VLOOKUP(#REF!,#REF!,1)," ",VLOOKUP(#REF!,#REF!,2)))</f>
        <v>#REF!</v>
      </c>
      <c r="F51" s="85" t="e">
        <f>IF(#REF!="","",VLOOKUP(#REF!,#REF!,3))</f>
        <v>#REF!</v>
      </c>
      <c r="G51" s="272">
        <v>26</v>
      </c>
    </row>
    <row r="52" spans="1:7" ht="12.75" customHeight="1">
      <c r="A52" s="119" t="e">
        <f>#REF!</f>
        <v>#REF!</v>
      </c>
      <c r="B52" s="89" t="s">
        <v>81</v>
      </c>
      <c r="C52" s="90" t="e">
        <f>IF(#REF!="","",CONCATENATE(VLOOKUP(#REF!,#REF!,1)," ",VLOOKUP(#REF!,#REF!,2)))</f>
        <v>#REF!</v>
      </c>
      <c r="D52" s="85" t="e">
        <f>IF(#REF!="","",VLOOKUP(#REF!,#REF!,3))</f>
        <v>#REF!</v>
      </c>
      <c r="E52" s="85" t="e">
        <f>IF(#REF!="","",CONCATENATE(VLOOKUP(#REF!,#REF!,1)," ",VLOOKUP(#REF!,#REF!,2)))</f>
        <v>#REF!</v>
      </c>
      <c r="F52" s="85" t="e">
        <f>IF(#REF!="","",VLOOKUP(#REF!,#REF!,3))</f>
        <v>#REF!</v>
      </c>
      <c r="G52" s="272"/>
    </row>
    <row r="53" spans="1:7" ht="12.75" customHeight="1">
      <c r="A53" s="86" t="e">
        <f>#REF!</f>
        <v>#REF!</v>
      </c>
      <c r="B53" s="86" t="s">
        <v>82</v>
      </c>
      <c r="C53" s="87" t="e">
        <f>IF(#REF!="","",CONCATENATE(VLOOKUP(#REF!,#REF!,1)," ",VLOOKUP(#REF!,#REF!,2)))</f>
        <v>#REF!</v>
      </c>
      <c r="D53" s="88" t="e">
        <f>IF(#REF!="","",VLOOKUP(#REF!,#REF!,3))</f>
        <v>#REF!</v>
      </c>
      <c r="E53" s="88" t="e">
        <f>IF(#REF!="","",CONCATENATE(VLOOKUP(#REF!,#REF!,1)," ",VLOOKUP(#REF!,#REF!,2)))</f>
        <v>#REF!</v>
      </c>
      <c r="F53" s="88" t="e">
        <f>IF(#REF!="","",VLOOKUP(#REF!,#REF!,3))</f>
        <v>#REF!</v>
      </c>
      <c r="G53" s="271">
        <v>27</v>
      </c>
    </row>
    <row r="54" spans="1:7" ht="12.75" customHeight="1">
      <c r="A54" s="86" t="e">
        <f>#REF!</f>
        <v>#REF!</v>
      </c>
      <c r="B54" s="86" t="s">
        <v>82</v>
      </c>
      <c r="C54" s="87" t="e">
        <f>IF(#REF!="","",CONCATENATE(VLOOKUP(#REF!,#REF!,1)," ",VLOOKUP(#REF!,#REF!,2)))</f>
        <v>#REF!</v>
      </c>
      <c r="D54" s="88" t="e">
        <f>IF(#REF!="","",VLOOKUP(#REF!,#REF!,3))</f>
        <v>#REF!</v>
      </c>
      <c r="E54" s="88" t="e">
        <f>IF(#REF!="","",CONCATENATE(VLOOKUP(#REF!,#REF!,1)," ",VLOOKUP(#REF!,#REF!,2)))</f>
        <v>#REF!</v>
      </c>
      <c r="F54" s="88" t="e">
        <f>IF(#REF!="","",VLOOKUP(#REF!,#REF!,3))</f>
        <v>#REF!</v>
      </c>
      <c r="G54" s="271"/>
    </row>
    <row r="55" spans="1:7" ht="12.75" customHeight="1">
      <c r="A55" s="119" t="e">
        <f>#REF!</f>
        <v>#REF!</v>
      </c>
      <c r="B55" s="89" t="s">
        <v>83</v>
      </c>
      <c r="C55" s="90" t="e">
        <f>IF(#REF!="","",CONCATENATE(VLOOKUP(#REF!,#REF!,1)," ",VLOOKUP(#REF!,#REF!,2)))</f>
        <v>#REF!</v>
      </c>
      <c r="D55" s="85" t="e">
        <f>IF(#REF!="","",VLOOKUP(#REF!,#REF!,3))</f>
        <v>#REF!</v>
      </c>
      <c r="E55" s="85" t="e">
        <f>IF(#REF!="","",CONCATENATE(VLOOKUP(#REF!,#REF!,1)," ",VLOOKUP(#REF!,#REF!,2)))</f>
        <v>#REF!</v>
      </c>
      <c r="F55" s="85" t="e">
        <f>IF(#REF!="","",VLOOKUP(#REF!,#REF!,3))</f>
        <v>#REF!</v>
      </c>
      <c r="G55" s="272">
        <v>28</v>
      </c>
    </row>
    <row r="56" spans="1:7" ht="12.75" customHeight="1">
      <c r="A56" s="119" t="e">
        <f>#REF!</f>
        <v>#REF!</v>
      </c>
      <c r="B56" s="89" t="s">
        <v>83</v>
      </c>
      <c r="C56" s="90" t="e">
        <f>IF(#REF!="","",CONCATENATE(VLOOKUP(#REF!,#REF!,1)," ",VLOOKUP(#REF!,#REF!,2)))</f>
        <v>#REF!</v>
      </c>
      <c r="D56" s="85" t="e">
        <f>IF(#REF!="","",VLOOKUP(#REF!,#REF!,3))</f>
        <v>#REF!</v>
      </c>
      <c r="E56" s="85" t="e">
        <f>IF(#REF!="","",CONCATENATE(VLOOKUP(#REF!,#REF!,1)," ",VLOOKUP(#REF!,#REF!,2)))</f>
        <v>#REF!</v>
      </c>
      <c r="F56" s="85" t="e">
        <f>IF(#REF!="","",VLOOKUP(#REF!,#REF!,3))</f>
        <v>#REF!</v>
      </c>
      <c r="G56" s="272"/>
    </row>
    <row r="57" spans="1:7" ht="12.75" customHeight="1">
      <c r="A57" s="86" t="e">
        <f>#REF!</f>
        <v>#REF!</v>
      </c>
      <c r="B57" s="86" t="s">
        <v>84</v>
      </c>
      <c r="C57" s="87" t="e">
        <f>IF(#REF!="","",CONCATENATE(VLOOKUP(#REF!,#REF!,1)," ",VLOOKUP(#REF!,#REF!,2)))</f>
        <v>#REF!</v>
      </c>
      <c r="D57" s="88" t="e">
        <f>IF(#REF!="","",VLOOKUP(#REF!,#REF!,3))</f>
        <v>#REF!</v>
      </c>
      <c r="E57" s="88" t="e">
        <f>IF(#REF!="","",CONCATENATE(VLOOKUP(#REF!,#REF!,1)," ",VLOOKUP(#REF!,#REF!,2)))</f>
        <v>#REF!</v>
      </c>
      <c r="F57" s="88" t="e">
        <f>IF(#REF!="","",VLOOKUP(#REF!,#REF!,3))</f>
        <v>#REF!</v>
      </c>
      <c r="G57" s="271">
        <v>29</v>
      </c>
    </row>
    <row r="58" spans="1:7" ht="12.75" customHeight="1">
      <c r="A58" s="86" t="e">
        <f>#REF!</f>
        <v>#REF!</v>
      </c>
      <c r="B58" s="86" t="s">
        <v>84</v>
      </c>
      <c r="C58" s="87" t="e">
        <f>IF(#REF!="","",CONCATENATE(VLOOKUP(#REF!,#REF!,1)," ",VLOOKUP(#REF!,#REF!,2)))</f>
        <v>#REF!</v>
      </c>
      <c r="D58" s="88" t="e">
        <f>IF(#REF!="","",VLOOKUP(#REF!,#REF!,3))</f>
        <v>#REF!</v>
      </c>
      <c r="E58" s="88" t="e">
        <f>IF(#REF!="","",CONCATENATE(VLOOKUP(#REF!,#REF!,1)," ",VLOOKUP(#REF!,#REF!,2)))</f>
        <v>#REF!</v>
      </c>
      <c r="F58" s="88" t="e">
        <f>IF(#REF!="","",VLOOKUP(#REF!,#REF!,3))</f>
        <v>#REF!</v>
      </c>
      <c r="G58" s="271"/>
    </row>
    <row r="59" spans="1:7" ht="12.75" customHeight="1">
      <c r="A59" s="119" t="e">
        <f>#REF!</f>
        <v>#REF!</v>
      </c>
      <c r="B59" s="89" t="s">
        <v>85</v>
      </c>
      <c r="C59" s="90" t="e">
        <f>IF(#REF!="","",CONCATENATE(VLOOKUP(#REF!,#REF!,1)," ",VLOOKUP(#REF!,#REF!,2)))</f>
        <v>#REF!</v>
      </c>
      <c r="D59" s="85" t="e">
        <f>IF(#REF!="","",VLOOKUP(#REF!,#REF!,3))</f>
        <v>#REF!</v>
      </c>
      <c r="E59" s="85" t="e">
        <f>IF(#REF!="","",CONCATENATE(VLOOKUP(#REF!,#REF!,1)," ",VLOOKUP(#REF!,#REF!,2)))</f>
        <v>#REF!</v>
      </c>
      <c r="F59" s="85" t="e">
        <f>IF(#REF!="","",VLOOKUP(#REF!,#REF!,3))</f>
        <v>#REF!</v>
      </c>
      <c r="G59" s="272">
        <v>30</v>
      </c>
    </row>
    <row r="60" spans="1:7" ht="12.75" customHeight="1">
      <c r="A60" s="119" t="e">
        <f>#REF!</f>
        <v>#REF!</v>
      </c>
      <c r="B60" s="89" t="s">
        <v>85</v>
      </c>
      <c r="C60" s="90" t="e">
        <f>IF(#REF!="","",CONCATENATE(VLOOKUP(#REF!,#REF!,1)," ",VLOOKUP(#REF!,#REF!,2)))</f>
        <v>#REF!</v>
      </c>
      <c r="D60" s="85" t="e">
        <f>IF(#REF!="","",VLOOKUP(#REF!,#REF!,3))</f>
        <v>#REF!</v>
      </c>
      <c r="E60" s="85" t="e">
        <f>IF(#REF!="","",CONCATENATE(VLOOKUP(#REF!,#REF!,1)," ",VLOOKUP(#REF!,#REF!,2)))</f>
        <v>#REF!</v>
      </c>
      <c r="F60" s="85" t="e">
        <f>IF(#REF!="","",VLOOKUP(#REF!,#REF!,3))</f>
        <v>#REF!</v>
      </c>
      <c r="G60" s="272"/>
    </row>
    <row r="61" spans="1:7" ht="12.75" customHeight="1">
      <c r="A61" s="86" t="e">
        <f>#REF!</f>
        <v>#REF!</v>
      </c>
      <c r="B61" s="86" t="s">
        <v>86</v>
      </c>
      <c r="C61" s="87" t="e">
        <f>IF(#REF!="","",CONCATENATE(VLOOKUP(#REF!,#REF!,1)," ",VLOOKUP(#REF!,#REF!,2)))</f>
        <v>#REF!</v>
      </c>
      <c r="D61" s="88" t="e">
        <f>IF(#REF!="","",VLOOKUP(#REF!,#REF!,3))</f>
        <v>#REF!</v>
      </c>
      <c r="E61" s="88" t="e">
        <f>IF(#REF!="","",CONCATENATE(VLOOKUP(#REF!,#REF!,1)," ",VLOOKUP(#REF!,#REF!,2)))</f>
        <v>#REF!</v>
      </c>
      <c r="F61" s="88" t="e">
        <f>IF(#REF!="","",VLOOKUP(#REF!,#REF!,3))</f>
        <v>#REF!</v>
      </c>
      <c r="G61" s="271">
        <v>31</v>
      </c>
    </row>
    <row r="62" spans="1:7" ht="12.75" customHeight="1">
      <c r="A62" s="86" t="e">
        <f>#REF!</f>
        <v>#REF!</v>
      </c>
      <c r="B62" s="86" t="s">
        <v>86</v>
      </c>
      <c r="C62" s="87" t="e">
        <f>IF(#REF!="","",CONCATENATE(VLOOKUP(#REF!,#REF!,1)," ",VLOOKUP(#REF!,#REF!,2)))</f>
        <v>#REF!</v>
      </c>
      <c r="D62" s="88" t="e">
        <f>IF(#REF!="","",VLOOKUP(#REF!,#REF!,3))</f>
        <v>#REF!</v>
      </c>
      <c r="E62" s="88" t="e">
        <f>IF(#REF!="","",CONCATENATE(VLOOKUP(#REF!,#REF!,1)," ",VLOOKUP(#REF!,#REF!,2)))</f>
        <v>#REF!</v>
      </c>
      <c r="F62" s="88" t="e">
        <f>IF(#REF!="","",VLOOKUP(#REF!,#REF!,3))</f>
        <v>#REF!</v>
      </c>
      <c r="G62" s="271"/>
    </row>
    <row r="63" spans="1:7" ht="12.75" customHeight="1">
      <c r="A63" s="119" t="e">
        <f>#REF!</f>
        <v>#REF!</v>
      </c>
      <c r="B63" s="89" t="s">
        <v>87</v>
      </c>
      <c r="C63" s="90" t="e">
        <f>IF(#REF!="","",CONCATENATE(VLOOKUP(#REF!,#REF!,1)," ",VLOOKUP(#REF!,#REF!,2)))</f>
        <v>#REF!</v>
      </c>
      <c r="D63" s="85" t="e">
        <f>IF(#REF!="","",VLOOKUP(#REF!,#REF!,3))</f>
        <v>#REF!</v>
      </c>
      <c r="E63" s="85" t="e">
        <f>IF(#REF!="","",CONCATENATE(VLOOKUP(#REF!,#REF!,1)," ",VLOOKUP(#REF!,#REF!,2)))</f>
        <v>#REF!</v>
      </c>
      <c r="F63" s="85" t="e">
        <f>IF(#REF!="","",VLOOKUP(#REF!,#REF!,3))</f>
        <v>#REF!</v>
      </c>
      <c r="G63" s="272">
        <v>32</v>
      </c>
    </row>
    <row r="64" spans="1:7" ht="12.75" customHeight="1">
      <c r="A64" s="119" t="e">
        <f>#REF!</f>
        <v>#REF!</v>
      </c>
      <c r="B64" s="89" t="s">
        <v>87</v>
      </c>
      <c r="C64" s="90" t="e">
        <f>IF(#REF!="","",CONCATENATE(VLOOKUP(#REF!,#REF!,1)," ",VLOOKUP(#REF!,#REF!,2)))</f>
        <v>#REF!</v>
      </c>
      <c r="D64" s="85" t="e">
        <f>IF(#REF!="","",VLOOKUP(#REF!,#REF!,3))</f>
        <v>#REF!</v>
      </c>
      <c r="E64" s="85" t="e">
        <f>IF(#REF!="","",CONCATENATE(VLOOKUP(#REF!,#REF!,1)," ",VLOOKUP(#REF!,#REF!,2)))</f>
        <v>#REF!</v>
      </c>
      <c r="F64" s="85" t="e">
        <f>IF(#REF!="","",VLOOKUP(#REF!,#REF!,3))</f>
        <v>#REF!</v>
      </c>
      <c r="G64" s="272"/>
    </row>
    <row r="65" spans="1:7" ht="12.75" customHeight="1">
      <c r="A65" s="86" t="e">
        <f>#REF!</f>
        <v>#REF!</v>
      </c>
      <c r="B65" s="86" t="s">
        <v>88</v>
      </c>
      <c r="C65" s="87" t="e">
        <f>IF(#REF!="","",CONCATENATE(VLOOKUP(#REF!,#REF!,1)," ",VLOOKUP(#REF!,#REF!,2)))</f>
        <v>#REF!</v>
      </c>
      <c r="D65" s="88" t="e">
        <f>IF(#REF!="","",VLOOKUP(#REF!,#REF!,3))</f>
        <v>#REF!</v>
      </c>
      <c r="E65" s="88" t="e">
        <f>IF(#REF!="","",CONCATENATE(VLOOKUP(#REF!,#REF!,1)," ",VLOOKUP(#REF!,#REF!,2)))</f>
        <v>#REF!</v>
      </c>
      <c r="F65" s="88" t="e">
        <f>IF(#REF!="","",VLOOKUP(#REF!,#REF!,3))</f>
        <v>#REF!</v>
      </c>
      <c r="G65" s="271">
        <v>1</v>
      </c>
    </row>
    <row r="66" spans="1:7" ht="12.75" customHeight="1">
      <c r="A66" s="86" t="e">
        <f>#REF!</f>
        <v>#REF!</v>
      </c>
      <c r="B66" s="86" t="s">
        <v>88</v>
      </c>
      <c r="C66" s="87" t="e">
        <f>IF(#REF!="","",CONCATENATE(VLOOKUP(#REF!,#REF!,1)," ",VLOOKUP(#REF!,#REF!,2)))</f>
        <v>#REF!</v>
      </c>
      <c r="D66" s="88" t="e">
        <f>IF(#REF!="","",VLOOKUP(#REF!,#REF!,3))</f>
        <v>#REF!</v>
      </c>
      <c r="E66" s="88" t="e">
        <f>IF(#REF!="","",CONCATENATE(VLOOKUP(#REF!,#REF!,1)," ",VLOOKUP(#REF!,#REF!,2)))</f>
        <v>#REF!</v>
      </c>
      <c r="F66" s="88" t="e">
        <f>IF(#REF!="","",VLOOKUP(#REF!,#REF!,3))</f>
        <v>#REF!</v>
      </c>
      <c r="G66" s="271"/>
    </row>
    <row r="67" spans="1:7" ht="12.75" customHeight="1">
      <c r="A67" s="119" t="e">
        <f>#REF!</f>
        <v>#REF!</v>
      </c>
      <c r="B67" s="89" t="s">
        <v>89</v>
      </c>
      <c r="C67" s="90" t="e">
        <f>IF(#REF!="","",CONCATENATE(VLOOKUP(#REF!,#REF!,1)," ",VLOOKUP(#REF!,#REF!,2)))</f>
        <v>#REF!</v>
      </c>
      <c r="D67" s="85" t="e">
        <f>IF(#REF!="","",VLOOKUP(#REF!,#REF!,3))</f>
        <v>#REF!</v>
      </c>
      <c r="E67" s="85" t="e">
        <f>IF(#REF!="","",CONCATENATE(VLOOKUP(#REF!,#REF!,1)," ",VLOOKUP(#REF!,#REF!,2)))</f>
        <v>#REF!</v>
      </c>
      <c r="F67" s="85" t="e">
        <f>IF(#REF!="","",VLOOKUP(#REF!,#REF!,3))</f>
        <v>#REF!</v>
      </c>
      <c r="G67" s="272">
        <v>2</v>
      </c>
    </row>
    <row r="68" spans="1:7" ht="12.75" customHeight="1">
      <c r="A68" s="119" t="e">
        <f>#REF!</f>
        <v>#REF!</v>
      </c>
      <c r="B68" s="89" t="s">
        <v>89</v>
      </c>
      <c r="C68" s="90" t="e">
        <f>IF(#REF!="","",CONCATENATE(VLOOKUP(#REF!,#REF!,1)," ",VLOOKUP(#REF!,#REF!,2)))</f>
        <v>#REF!</v>
      </c>
      <c r="D68" s="85" t="e">
        <f>IF(#REF!="","",VLOOKUP(#REF!,#REF!,3))</f>
        <v>#REF!</v>
      </c>
      <c r="E68" s="85" t="e">
        <f>IF(#REF!="","",CONCATENATE(VLOOKUP(#REF!,#REF!,1)," ",VLOOKUP(#REF!,#REF!,2)))</f>
        <v>#REF!</v>
      </c>
      <c r="F68" s="85" t="e">
        <f>IF(#REF!="","",VLOOKUP(#REF!,#REF!,3))</f>
        <v>#REF!</v>
      </c>
      <c r="G68" s="272"/>
    </row>
    <row r="69" spans="1:7" ht="12.75" customHeight="1">
      <c r="A69" s="86" t="e">
        <f>#REF!</f>
        <v>#REF!</v>
      </c>
      <c r="B69" s="86" t="s">
        <v>90</v>
      </c>
      <c r="C69" s="87" t="e">
        <f>IF(#REF!="","",CONCATENATE(VLOOKUP(#REF!,#REF!,1)," ",VLOOKUP(#REF!,#REF!,2)))</f>
        <v>#REF!</v>
      </c>
      <c r="D69" s="88" t="e">
        <f>IF(#REF!="","",VLOOKUP(#REF!,#REF!,3))</f>
        <v>#REF!</v>
      </c>
      <c r="E69" s="88" t="e">
        <f>IF(#REF!="","",CONCATENATE(VLOOKUP(#REF!,#REF!,1)," ",VLOOKUP(#REF!,#REF!,2)))</f>
        <v>#REF!</v>
      </c>
      <c r="F69" s="88" t="e">
        <f>IF(#REF!="","",VLOOKUP(#REF!,#REF!,3))</f>
        <v>#REF!</v>
      </c>
      <c r="G69" s="271">
        <v>3</v>
      </c>
    </row>
    <row r="70" spans="1:7" ht="12.75" customHeight="1">
      <c r="A70" s="86" t="e">
        <f>#REF!</f>
        <v>#REF!</v>
      </c>
      <c r="B70" s="86" t="s">
        <v>90</v>
      </c>
      <c r="C70" s="87" t="e">
        <f>IF(#REF!="","",CONCATENATE(VLOOKUP(#REF!,#REF!,1)," ",VLOOKUP(#REF!,#REF!,2)))</f>
        <v>#REF!</v>
      </c>
      <c r="D70" s="88" t="e">
        <f>IF(#REF!="","",VLOOKUP(#REF!,#REF!,3))</f>
        <v>#REF!</v>
      </c>
      <c r="E70" s="88" t="e">
        <f>IF(#REF!="","",CONCATENATE(VLOOKUP(#REF!,#REF!,1)," ",VLOOKUP(#REF!,#REF!,2)))</f>
        <v>#REF!</v>
      </c>
      <c r="F70" s="88" t="e">
        <f>IF(#REF!="","",VLOOKUP(#REF!,#REF!,3))</f>
        <v>#REF!</v>
      </c>
      <c r="G70" s="271"/>
    </row>
    <row r="71" spans="1:7" ht="12.75" customHeight="1">
      <c r="A71" s="119" t="e">
        <f>#REF!</f>
        <v>#REF!</v>
      </c>
      <c r="B71" s="89" t="s">
        <v>91</v>
      </c>
      <c r="C71" s="90" t="e">
        <f>IF(#REF!="","",CONCATENATE(VLOOKUP(#REF!,#REF!,1)," ",VLOOKUP(#REF!,#REF!,2)))</f>
        <v>#REF!</v>
      </c>
      <c r="D71" s="85" t="e">
        <f>IF(#REF!="","",VLOOKUP(#REF!,#REF!,3))</f>
        <v>#REF!</v>
      </c>
      <c r="E71" s="85" t="e">
        <f>IF(#REF!="","",CONCATENATE(VLOOKUP(#REF!,#REF!,1)," ",VLOOKUP(#REF!,#REF!,2)))</f>
        <v>#REF!</v>
      </c>
      <c r="F71" s="85" t="e">
        <f>IF(#REF!="","",VLOOKUP(#REF!,#REF!,3))</f>
        <v>#REF!</v>
      </c>
      <c r="G71" s="272">
        <v>4</v>
      </c>
    </row>
    <row r="72" spans="1:7" ht="12.75" customHeight="1">
      <c r="A72" s="119" t="e">
        <f>#REF!</f>
        <v>#REF!</v>
      </c>
      <c r="B72" s="89" t="s">
        <v>91</v>
      </c>
      <c r="C72" s="90" t="e">
        <f>IF(#REF!="","",CONCATENATE(VLOOKUP(#REF!,#REF!,1)," ",VLOOKUP(#REF!,#REF!,2)))</f>
        <v>#REF!</v>
      </c>
      <c r="D72" s="85" t="e">
        <f>IF(#REF!="","",VLOOKUP(#REF!,#REF!,3))</f>
        <v>#REF!</v>
      </c>
      <c r="E72" s="85" t="e">
        <f>IF(#REF!="","",CONCATENATE(VLOOKUP(#REF!,#REF!,1)," ",VLOOKUP(#REF!,#REF!,2)))</f>
        <v>#REF!</v>
      </c>
      <c r="F72" s="85" t="e">
        <f>IF(#REF!="","",VLOOKUP(#REF!,#REF!,3))</f>
        <v>#REF!</v>
      </c>
      <c r="G72" s="272"/>
    </row>
    <row r="73" spans="1:7" ht="12.75" customHeight="1">
      <c r="A73" s="86" t="e">
        <f>#REF!</f>
        <v>#REF!</v>
      </c>
      <c r="B73" s="86" t="s">
        <v>92</v>
      </c>
      <c r="C73" s="87" t="e">
        <f>IF(#REF!="","",CONCATENATE(VLOOKUP(#REF!,#REF!,1)," ",VLOOKUP(#REF!,#REF!,2)))</f>
        <v>#REF!</v>
      </c>
      <c r="D73" s="88" t="e">
        <f>IF(#REF!="","",VLOOKUP(#REF!,#REF!,3))</f>
        <v>#REF!</v>
      </c>
      <c r="E73" s="88" t="e">
        <f>IF(#REF!="","",CONCATENATE(VLOOKUP(#REF!,#REF!,1)," ",VLOOKUP(#REF!,#REF!,2)))</f>
        <v>#REF!</v>
      </c>
      <c r="F73" s="88" t="e">
        <f>IF(#REF!="","",VLOOKUP(#REF!,#REF!,3))</f>
        <v>#REF!</v>
      </c>
      <c r="G73" s="271">
        <v>5</v>
      </c>
    </row>
    <row r="74" spans="1:7" ht="12.75" customHeight="1">
      <c r="A74" s="86" t="e">
        <f>#REF!</f>
        <v>#REF!</v>
      </c>
      <c r="B74" s="86" t="s">
        <v>92</v>
      </c>
      <c r="C74" s="87" t="e">
        <f>IF(#REF!="","",CONCATENATE(VLOOKUP(#REF!,#REF!,1)," ",VLOOKUP(#REF!,#REF!,2)))</f>
        <v>#REF!</v>
      </c>
      <c r="D74" s="88" t="e">
        <f>IF(#REF!="","",VLOOKUP(#REF!,#REF!,3))</f>
        <v>#REF!</v>
      </c>
      <c r="E74" s="88" t="e">
        <f>IF(#REF!="","",CONCATENATE(VLOOKUP(#REF!,#REF!,1)," ",VLOOKUP(#REF!,#REF!,2)))</f>
        <v>#REF!</v>
      </c>
      <c r="F74" s="88" t="e">
        <f>IF(#REF!="","",VLOOKUP(#REF!,#REF!,3))</f>
        <v>#REF!</v>
      </c>
      <c r="G74" s="271"/>
    </row>
    <row r="75" spans="1:7" ht="12.75" customHeight="1">
      <c r="A75" s="119" t="e">
        <f>#REF!</f>
        <v>#REF!</v>
      </c>
      <c r="B75" s="89" t="s">
        <v>93</v>
      </c>
      <c r="C75" s="90" t="e">
        <f>IF(#REF!="","",CONCATENATE(VLOOKUP(#REF!,#REF!,1)," ",VLOOKUP(#REF!,#REF!,2)))</f>
        <v>#REF!</v>
      </c>
      <c r="D75" s="85" t="e">
        <f>IF(#REF!="","",VLOOKUP(#REF!,#REF!,3))</f>
        <v>#REF!</v>
      </c>
      <c r="E75" s="85" t="e">
        <f>IF(#REF!="","",CONCATENATE(VLOOKUP(#REF!,#REF!,1)," ",VLOOKUP(#REF!,#REF!,2)))</f>
        <v>#REF!</v>
      </c>
      <c r="F75" s="85" t="e">
        <f>IF(#REF!="","",VLOOKUP(#REF!,#REF!,3))</f>
        <v>#REF!</v>
      </c>
      <c r="G75" s="272">
        <v>6</v>
      </c>
    </row>
    <row r="76" spans="1:7" ht="12.75" customHeight="1">
      <c r="A76" s="119" t="e">
        <f>#REF!</f>
        <v>#REF!</v>
      </c>
      <c r="B76" s="89" t="s">
        <v>93</v>
      </c>
      <c r="C76" s="90" t="e">
        <f>IF(#REF!="","",CONCATENATE(VLOOKUP(#REF!,#REF!,1)," ",VLOOKUP(#REF!,#REF!,2)))</f>
        <v>#REF!</v>
      </c>
      <c r="D76" s="85" t="e">
        <f>IF(#REF!="","",VLOOKUP(#REF!,#REF!,3))</f>
        <v>#REF!</v>
      </c>
      <c r="E76" s="85" t="e">
        <f>IF(#REF!="","",CONCATENATE(VLOOKUP(#REF!,#REF!,1)," ",VLOOKUP(#REF!,#REF!,2)))</f>
        <v>#REF!</v>
      </c>
      <c r="F76" s="85" t="e">
        <f>IF(#REF!="","",VLOOKUP(#REF!,#REF!,3))</f>
        <v>#REF!</v>
      </c>
      <c r="G76" s="272"/>
    </row>
    <row r="77" spans="1:7" ht="12.75" customHeight="1">
      <c r="A77" s="86" t="e">
        <f>#REF!</f>
        <v>#REF!</v>
      </c>
      <c r="B77" s="86" t="s">
        <v>94</v>
      </c>
      <c r="C77" s="87" t="e">
        <f>IF(#REF!="","",CONCATENATE(VLOOKUP(#REF!,#REF!,1)," ",VLOOKUP(#REF!,#REF!,2)))</f>
        <v>#REF!</v>
      </c>
      <c r="D77" s="88" t="e">
        <f>IF(#REF!="","",VLOOKUP(#REF!,#REF!,3))</f>
        <v>#REF!</v>
      </c>
      <c r="E77" s="88" t="e">
        <f>IF(#REF!="","",CONCATENATE(VLOOKUP(#REF!,#REF!,1)," ",VLOOKUP(#REF!,#REF!,2)))</f>
        <v>#REF!</v>
      </c>
      <c r="F77" s="88" t="e">
        <f>IF(#REF!="","",VLOOKUP(#REF!,#REF!,3))</f>
        <v>#REF!</v>
      </c>
      <c r="G77" s="271">
        <v>7</v>
      </c>
    </row>
    <row r="78" spans="1:7" ht="12.75" customHeight="1">
      <c r="A78" s="86" t="e">
        <f>#REF!</f>
        <v>#REF!</v>
      </c>
      <c r="B78" s="86" t="s">
        <v>94</v>
      </c>
      <c r="C78" s="87" t="e">
        <f>IF(#REF!="","",CONCATENATE(VLOOKUP(#REF!,#REF!,1)," ",VLOOKUP(#REF!,#REF!,2)))</f>
        <v>#REF!</v>
      </c>
      <c r="D78" s="88" t="e">
        <f>IF(#REF!="","",VLOOKUP(#REF!,#REF!,3))</f>
        <v>#REF!</v>
      </c>
      <c r="E78" s="88" t="e">
        <f>IF(#REF!="","",CONCATENATE(VLOOKUP(#REF!,#REF!,1)," ",VLOOKUP(#REF!,#REF!,2)))</f>
        <v>#REF!</v>
      </c>
      <c r="F78" s="88" t="e">
        <f>IF(#REF!="","",VLOOKUP(#REF!,#REF!,3))</f>
        <v>#REF!</v>
      </c>
      <c r="G78" s="271"/>
    </row>
    <row r="79" spans="1:7" ht="12.75" customHeight="1">
      <c r="A79" s="119" t="e">
        <f>#REF!</f>
        <v>#REF!</v>
      </c>
      <c r="B79" s="89" t="s">
        <v>95</v>
      </c>
      <c r="C79" s="90" t="e">
        <f>IF(#REF!="","",CONCATENATE(VLOOKUP(#REF!,#REF!,1)," ",VLOOKUP(#REF!,#REF!,2)))</f>
        <v>#REF!</v>
      </c>
      <c r="D79" s="85" t="e">
        <f>IF(#REF!="","",VLOOKUP(#REF!,#REF!,3))</f>
        <v>#REF!</v>
      </c>
      <c r="E79" s="85" t="e">
        <f>IF(#REF!="","",CONCATENATE(VLOOKUP(#REF!,#REF!,1)," ",VLOOKUP(#REF!,#REF!,2)))</f>
        <v>#REF!</v>
      </c>
      <c r="F79" s="85" t="e">
        <f>IF(#REF!="","",VLOOKUP(#REF!,#REF!,3))</f>
        <v>#REF!</v>
      </c>
      <c r="G79" s="272">
        <v>8</v>
      </c>
    </row>
    <row r="80" spans="1:7" ht="12.75" customHeight="1">
      <c r="A80" s="119" t="e">
        <f>#REF!</f>
        <v>#REF!</v>
      </c>
      <c r="B80" s="89" t="s">
        <v>95</v>
      </c>
      <c r="C80" s="90" t="e">
        <f>IF(#REF!="","",CONCATENATE(VLOOKUP(#REF!,#REF!,1)," ",VLOOKUP(#REF!,#REF!,2)))</f>
        <v>#REF!</v>
      </c>
      <c r="D80" s="85" t="e">
        <f>IF(#REF!="","",VLOOKUP(#REF!,#REF!,3))</f>
        <v>#REF!</v>
      </c>
      <c r="E80" s="85" t="e">
        <f>IF(#REF!="","",CONCATENATE(VLOOKUP(#REF!,#REF!,1)," ",VLOOKUP(#REF!,#REF!,2)))</f>
        <v>#REF!</v>
      </c>
      <c r="F80" s="85" t="e">
        <f>IF(#REF!="","",VLOOKUP(#REF!,#REF!,3))</f>
        <v>#REF!</v>
      </c>
      <c r="G80" s="272"/>
    </row>
    <row r="81" spans="1:7" ht="12.75" customHeight="1">
      <c r="A81" s="86" t="e">
        <f>#REF!</f>
        <v>#REF!</v>
      </c>
      <c r="B81" s="86" t="s">
        <v>96</v>
      </c>
      <c r="C81" s="87" t="e">
        <f>IF(#REF!="","",CONCATENATE(VLOOKUP(#REF!,#REF!,1)," ",VLOOKUP(#REF!,#REF!,2)))</f>
        <v>#REF!</v>
      </c>
      <c r="D81" s="88" t="e">
        <f>IF(#REF!="","",VLOOKUP(#REF!,#REF!,3))</f>
        <v>#REF!</v>
      </c>
      <c r="E81" s="88" t="e">
        <f>IF(#REF!="","",CONCATENATE(VLOOKUP(#REF!,#REF!,1)," ",VLOOKUP(#REF!,#REF!,2)))</f>
        <v>#REF!</v>
      </c>
      <c r="F81" s="88" t="e">
        <f>IF(#REF!="","",VLOOKUP(#REF!,#REF!,3))</f>
        <v>#REF!</v>
      </c>
      <c r="G81" s="271">
        <v>9</v>
      </c>
    </row>
    <row r="82" spans="1:7" ht="12.75" customHeight="1">
      <c r="A82" s="86" t="e">
        <f>#REF!</f>
        <v>#REF!</v>
      </c>
      <c r="B82" s="86" t="s">
        <v>96</v>
      </c>
      <c r="C82" s="87" t="e">
        <f>IF(#REF!="","",CONCATENATE(VLOOKUP(#REF!,#REF!,1)," ",VLOOKUP(#REF!,#REF!,2)))</f>
        <v>#REF!</v>
      </c>
      <c r="D82" s="88" t="e">
        <f>IF(#REF!="","",VLOOKUP(#REF!,#REF!,3))</f>
        <v>#REF!</v>
      </c>
      <c r="E82" s="88" t="e">
        <f>IF(#REF!="","",CONCATENATE(VLOOKUP(#REF!,#REF!,1)," ",VLOOKUP(#REF!,#REF!,2)))</f>
        <v>#REF!</v>
      </c>
      <c r="F82" s="88" t="e">
        <f>IF(#REF!="","",VLOOKUP(#REF!,#REF!,3))</f>
        <v>#REF!</v>
      </c>
      <c r="G82" s="271"/>
    </row>
    <row r="83" spans="1:7" ht="12.75" customHeight="1">
      <c r="A83" s="119" t="e">
        <f>#REF!</f>
        <v>#REF!</v>
      </c>
      <c r="B83" s="89" t="s">
        <v>97</v>
      </c>
      <c r="C83" s="90" t="e">
        <f>IF(#REF!="","",CONCATENATE(VLOOKUP(#REF!,#REF!,1)," ",VLOOKUP(#REF!,#REF!,2)))</f>
        <v>#REF!</v>
      </c>
      <c r="D83" s="85" t="e">
        <f>IF(#REF!="","",VLOOKUP(#REF!,#REF!,3))</f>
        <v>#REF!</v>
      </c>
      <c r="E83" s="85" t="e">
        <f>IF(#REF!="","",CONCATENATE(VLOOKUP(#REF!,#REF!,1)," ",VLOOKUP(#REF!,#REF!,2)))</f>
        <v>#REF!</v>
      </c>
      <c r="F83" s="85" t="e">
        <f>IF(#REF!="","",VLOOKUP(#REF!,#REF!,3))</f>
        <v>#REF!</v>
      </c>
      <c r="G83" s="272">
        <v>10</v>
      </c>
    </row>
    <row r="84" spans="1:7" ht="12.75" customHeight="1">
      <c r="A84" s="119" t="e">
        <f>#REF!</f>
        <v>#REF!</v>
      </c>
      <c r="B84" s="89" t="s">
        <v>97</v>
      </c>
      <c r="C84" s="90" t="e">
        <f>IF(#REF!="","",CONCATENATE(VLOOKUP(#REF!,#REF!,1)," ",VLOOKUP(#REF!,#REF!,2)))</f>
        <v>#REF!</v>
      </c>
      <c r="D84" s="85" t="e">
        <f>IF(#REF!="","",VLOOKUP(#REF!,#REF!,3))</f>
        <v>#REF!</v>
      </c>
      <c r="E84" s="85" t="e">
        <f>IF(#REF!="","",CONCATENATE(VLOOKUP(#REF!,#REF!,1)," ",VLOOKUP(#REF!,#REF!,2)))</f>
        <v>#REF!</v>
      </c>
      <c r="F84" s="85" t="e">
        <f>IF(#REF!="","",VLOOKUP(#REF!,#REF!,3))</f>
        <v>#REF!</v>
      </c>
      <c r="G84" s="272"/>
    </row>
    <row r="85" spans="1:7" ht="12.75" customHeight="1">
      <c r="A85" s="86" t="e">
        <f>#REF!</f>
        <v>#REF!</v>
      </c>
      <c r="B85" s="86" t="s">
        <v>98</v>
      </c>
      <c r="C85" s="87" t="e">
        <f>IF(#REF!="","",CONCATENATE(VLOOKUP(#REF!,#REF!,1)," ",VLOOKUP(#REF!,#REF!,2)))</f>
        <v>#REF!</v>
      </c>
      <c r="D85" s="88" t="e">
        <f>IF(#REF!="","",VLOOKUP(#REF!,#REF!,3))</f>
        <v>#REF!</v>
      </c>
      <c r="E85" s="88" t="e">
        <f>IF(#REF!="","",CONCATENATE(VLOOKUP(#REF!,#REF!,1)," ",VLOOKUP(#REF!,#REF!,2)))</f>
        <v>#REF!</v>
      </c>
      <c r="F85" s="88" t="e">
        <f>IF(#REF!="","",VLOOKUP(#REF!,#REF!,3))</f>
        <v>#REF!</v>
      </c>
      <c r="G85" s="271">
        <v>11</v>
      </c>
    </row>
    <row r="86" spans="1:7" ht="12.75" customHeight="1">
      <c r="A86" s="86" t="e">
        <f>#REF!</f>
        <v>#REF!</v>
      </c>
      <c r="B86" s="86" t="s">
        <v>98</v>
      </c>
      <c r="C86" s="87" t="e">
        <f>IF(#REF!="","",CONCATENATE(VLOOKUP(#REF!,#REF!,1)," ",VLOOKUP(#REF!,#REF!,2)))</f>
        <v>#REF!</v>
      </c>
      <c r="D86" s="88" t="e">
        <f>IF(#REF!="","",VLOOKUP(#REF!,#REF!,3))</f>
        <v>#REF!</v>
      </c>
      <c r="E86" s="88" t="e">
        <f>IF(#REF!="","",CONCATENATE(VLOOKUP(#REF!,#REF!,1)," ",VLOOKUP(#REF!,#REF!,2)))</f>
        <v>#REF!</v>
      </c>
      <c r="F86" s="88" t="e">
        <f>IF(#REF!="","",VLOOKUP(#REF!,#REF!,3))</f>
        <v>#REF!</v>
      </c>
      <c r="G86" s="271"/>
    </row>
    <row r="87" spans="1:7" ht="12.75" customHeight="1">
      <c r="A87" s="119" t="e">
        <f>#REF!</f>
        <v>#REF!</v>
      </c>
      <c r="B87" s="89" t="s">
        <v>99</v>
      </c>
      <c r="C87" s="90" t="e">
        <f>IF(#REF!="","",CONCATENATE(VLOOKUP(#REF!,#REF!,1)," ",VLOOKUP(#REF!,#REF!,2)))</f>
        <v>#REF!</v>
      </c>
      <c r="D87" s="85" t="e">
        <f>IF(#REF!="","",VLOOKUP(#REF!,#REF!,3))</f>
        <v>#REF!</v>
      </c>
      <c r="E87" s="85" t="e">
        <f>IF(#REF!="","",CONCATENATE(VLOOKUP(#REF!,#REF!,1)," ",VLOOKUP(#REF!,#REF!,2)))</f>
        <v>#REF!</v>
      </c>
      <c r="F87" s="85" t="e">
        <f>IF(#REF!="","",VLOOKUP(#REF!,#REF!,3))</f>
        <v>#REF!</v>
      </c>
      <c r="G87" s="272">
        <v>12</v>
      </c>
    </row>
    <row r="88" spans="1:7" ht="12.75" customHeight="1">
      <c r="A88" s="119" t="e">
        <f>#REF!</f>
        <v>#REF!</v>
      </c>
      <c r="B88" s="89" t="s">
        <v>99</v>
      </c>
      <c r="C88" s="90" t="e">
        <f>IF(#REF!="","",CONCATENATE(VLOOKUP(#REF!,#REF!,1)," ",VLOOKUP(#REF!,#REF!,2)))</f>
        <v>#REF!</v>
      </c>
      <c r="D88" s="85" t="e">
        <f>IF(#REF!="","",VLOOKUP(#REF!,#REF!,3))</f>
        <v>#REF!</v>
      </c>
      <c r="E88" s="85" t="e">
        <f>IF(#REF!="","",CONCATENATE(VLOOKUP(#REF!,#REF!,1)," ",VLOOKUP(#REF!,#REF!,2)))</f>
        <v>#REF!</v>
      </c>
      <c r="F88" s="85" t="e">
        <f>IF(#REF!="","",VLOOKUP(#REF!,#REF!,3))</f>
        <v>#REF!</v>
      </c>
      <c r="G88" s="272"/>
    </row>
    <row r="89" spans="1:7" ht="12.75" customHeight="1">
      <c r="A89" s="86" t="e">
        <f>#REF!</f>
        <v>#REF!</v>
      </c>
      <c r="B89" s="86" t="s">
        <v>100</v>
      </c>
      <c r="C89" s="87" t="e">
        <f>IF(#REF!="","",CONCATENATE(VLOOKUP(#REF!,#REF!,1)," ",VLOOKUP(#REF!,#REF!,2)))</f>
        <v>#REF!</v>
      </c>
      <c r="D89" s="88" t="e">
        <f>IF(#REF!="","",VLOOKUP(#REF!,#REF!,3))</f>
        <v>#REF!</v>
      </c>
      <c r="E89" s="88" t="e">
        <f>IF(#REF!="","",CONCATENATE(VLOOKUP(#REF!,#REF!,1)," ",VLOOKUP(#REF!,#REF!,2)))</f>
        <v>#REF!</v>
      </c>
      <c r="F89" s="88" t="e">
        <f>IF(#REF!="","",VLOOKUP(#REF!,#REF!,3))</f>
        <v>#REF!</v>
      </c>
      <c r="G89" s="271">
        <v>13</v>
      </c>
    </row>
    <row r="90" spans="1:7" ht="12.75" customHeight="1">
      <c r="A90" s="86" t="e">
        <f>#REF!</f>
        <v>#REF!</v>
      </c>
      <c r="B90" s="86" t="s">
        <v>100</v>
      </c>
      <c r="C90" s="87" t="e">
        <f>IF(#REF!="","",CONCATENATE(VLOOKUP(#REF!,#REF!,1)," ",VLOOKUP(#REF!,#REF!,2)))</f>
        <v>#REF!</v>
      </c>
      <c r="D90" s="88" t="e">
        <f>IF(#REF!="","",VLOOKUP(#REF!,#REF!,3))</f>
        <v>#REF!</v>
      </c>
      <c r="E90" s="88" t="e">
        <f>IF(#REF!="","",CONCATENATE(VLOOKUP(#REF!,#REF!,1)," ",VLOOKUP(#REF!,#REF!,2)))</f>
        <v>#REF!</v>
      </c>
      <c r="F90" s="88" t="e">
        <f>IF(#REF!="","",VLOOKUP(#REF!,#REF!,3))</f>
        <v>#REF!</v>
      </c>
      <c r="G90" s="271"/>
    </row>
    <row r="91" spans="1:7" ht="12.75" customHeight="1">
      <c r="A91" s="119" t="e">
        <f>#REF!</f>
        <v>#REF!</v>
      </c>
      <c r="B91" s="89" t="s">
        <v>101</v>
      </c>
      <c r="C91" s="90" t="e">
        <f>IF(#REF!="","",CONCATENATE(VLOOKUP(#REF!,#REF!,1)," ",VLOOKUP(#REF!,#REF!,2)))</f>
        <v>#REF!</v>
      </c>
      <c r="D91" s="85" t="e">
        <f>IF(#REF!="","",VLOOKUP(#REF!,#REF!,3))</f>
        <v>#REF!</v>
      </c>
      <c r="E91" s="85" t="e">
        <f>IF(#REF!="","",CONCATENATE(VLOOKUP(#REF!,#REF!,1)," ",VLOOKUP(#REF!,#REF!,2)))</f>
        <v>#REF!</v>
      </c>
      <c r="F91" s="85" t="e">
        <f>IF(#REF!="","",VLOOKUP(#REF!,#REF!,3))</f>
        <v>#REF!</v>
      </c>
      <c r="G91" s="272">
        <v>14</v>
      </c>
    </row>
    <row r="92" spans="1:7" ht="12.75" customHeight="1">
      <c r="A92" s="119" t="e">
        <f>#REF!</f>
        <v>#REF!</v>
      </c>
      <c r="B92" s="89" t="s">
        <v>101</v>
      </c>
      <c r="C92" s="90" t="e">
        <f>IF(#REF!="","",CONCATENATE(VLOOKUP(#REF!,#REF!,1)," ",VLOOKUP(#REF!,#REF!,2)))</f>
        <v>#REF!</v>
      </c>
      <c r="D92" s="85" t="e">
        <f>IF(#REF!="","",VLOOKUP(#REF!,#REF!,3))</f>
        <v>#REF!</v>
      </c>
      <c r="E92" s="85" t="e">
        <f>IF(#REF!="","",CONCATENATE(VLOOKUP(#REF!,#REF!,1)," ",VLOOKUP(#REF!,#REF!,2)))</f>
        <v>#REF!</v>
      </c>
      <c r="F92" s="85" t="e">
        <f>IF(#REF!="","",VLOOKUP(#REF!,#REF!,3))</f>
        <v>#REF!</v>
      </c>
      <c r="G92" s="272"/>
    </row>
    <row r="93" spans="1:7" ht="12.75" customHeight="1">
      <c r="A93" s="86" t="e">
        <f>#REF!</f>
        <v>#REF!</v>
      </c>
      <c r="B93" s="86" t="s">
        <v>102</v>
      </c>
      <c r="C93" s="87" t="e">
        <f>IF(#REF!="","",CONCATENATE(VLOOKUP(#REF!,#REF!,1)," ",VLOOKUP(#REF!,#REF!,2)))</f>
        <v>#REF!</v>
      </c>
      <c r="D93" s="88" t="e">
        <f>IF(#REF!="","",VLOOKUP(#REF!,#REF!,3))</f>
        <v>#REF!</v>
      </c>
      <c r="E93" s="88" t="e">
        <f>IF(#REF!="","",CONCATENATE(VLOOKUP(#REF!,#REF!,1)," ",VLOOKUP(#REF!,#REF!,2)))</f>
        <v>#REF!</v>
      </c>
      <c r="F93" s="88" t="e">
        <f>IF(#REF!="","",VLOOKUP(#REF!,#REF!,3))</f>
        <v>#REF!</v>
      </c>
      <c r="G93" s="271">
        <v>15</v>
      </c>
    </row>
    <row r="94" spans="1:7" ht="12.75" customHeight="1">
      <c r="A94" s="86" t="e">
        <f>#REF!</f>
        <v>#REF!</v>
      </c>
      <c r="B94" s="86" t="s">
        <v>102</v>
      </c>
      <c r="C94" s="87" t="e">
        <f>IF(#REF!="","",CONCATENATE(VLOOKUP(#REF!,#REF!,1)," ",VLOOKUP(#REF!,#REF!,2)))</f>
        <v>#REF!</v>
      </c>
      <c r="D94" s="88" t="e">
        <f>IF(#REF!="","",VLOOKUP(#REF!,#REF!,3))</f>
        <v>#REF!</v>
      </c>
      <c r="E94" s="88" t="e">
        <f>IF(#REF!="","",CONCATENATE(VLOOKUP(#REF!,#REF!,1)," ",VLOOKUP(#REF!,#REF!,2)))</f>
        <v>#REF!</v>
      </c>
      <c r="F94" s="88" t="e">
        <f>IF(#REF!="","",VLOOKUP(#REF!,#REF!,3))</f>
        <v>#REF!</v>
      </c>
      <c r="G94" s="271"/>
    </row>
    <row r="95" spans="1:7" ht="12.75" customHeight="1">
      <c r="A95" s="119" t="e">
        <f>#REF!</f>
        <v>#REF!</v>
      </c>
      <c r="B95" s="89" t="s">
        <v>103</v>
      </c>
      <c r="C95" s="90" t="e">
        <f>IF(#REF!="","",CONCATENATE(VLOOKUP(#REF!,#REF!,1)," ",VLOOKUP(#REF!,#REF!,2)))</f>
        <v>#REF!</v>
      </c>
      <c r="D95" s="85" t="e">
        <f>IF(#REF!="","",VLOOKUP(#REF!,#REF!,3))</f>
        <v>#REF!</v>
      </c>
      <c r="E95" s="85" t="e">
        <f>IF(#REF!="","",CONCATENATE(VLOOKUP(#REF!,#REF!,1)," ",VLOOKUP(#REF!,#REF!,2)))</f>
        <v>#REF!</v>
      </c>
      <c r="F95" s="85" t="e">
        <f>IF(#REF!="","",VLOOKUP(#REF!,#REF!,3))</f>
        <v>#REF!</v>
      </c>
      <c r="G95" s="272">
        <v>16</v>
      </c>
    </row>
    <row r="96" spans="1:7" ht="12.75" customHeight="1">
      <c r="A96" s="119" t="e">
        <f>#REF!</f>
        <v>#REF!</v>
      </c>
      <c r="B96" s="89" t="s">
        <v>103</v>
      </c>
      <c r="C96" s="90" t="e">
        <f>IF(#REF!="","",CONCATENATE(VLOOKUP(#REF!,#REF!,1)," ",VLOOKUP(#REF!,#REF!,2)))</f>
        <v>#REF!</v>
      </c>
      <c r="D96" s="85" t="e">
        <f>IF(#REF!="","",VLOOKUP(#REF!,#REF!,3))</f>
        <v>#REF!</v>
      </c>
      <c r="E96" s="85" t="e">
        <f>IF(#REF!="","",CONCATENATE(VLOOKUP(#REF!,#REF!,1)," ",VLOOKUP(#REF!,#REF!,2)))</f>
        <v>#REF!</v>
      </c>
      <c r="F96" s="85" t="e">
        <f>IF(#REF!="","",VLOOKUP(#REF!,#REF!,3))</f>
        <v>#REF!</v>
      </c>
      <c r="G96" s="272"/>
    </row>
    <row r="97" spans="1:7" ht="12.75" customHeight="1">
      <c r="A97" s="86" t="e">
        <f>#REF!</f>
        <v>#REF!</v>
      </c>
      <c r="B97" s="86" t="s">
        <v>104</v>
      </c>
      <c r="C97" s="87" t="e">
        <f>IF(#REF!="","",CONCATENATE(VLOOKUP(#REF!,#REF!,1)," ",VLOOKUP(#REF!,#REF!,2)))</f>
        <v>#REF!</v>
      </c>
      <c r="D97" s="88" t="e">
        <f>IF(#REF!="","",VLOOKUP(#REF!,#REF!,3))</f>
        <v>#REF!</v>
      </c>
      <c r="E97" s="88" t="e">
        <f>IF(#REF!="","",CONCATENATE(VLOOKUP(#REF!,#REF!,1)," ",VLOOKUP(#REF!,#REF!,2)))</f>
        <v>#REF!</v>
      </c>
      <c r="F97" s="88" t="e">
        <f>IF(#REF!="","",VLOOKUP(#REF!,#REF!,3))</f>
        <v>#REF!</v>
      </c>
      <c r="G97" s="271">
        <v>17</v>
      </c>
    </row>
    <row r="98" spans="1:7" ht="12.75" customHeight="1">
      <c r="A98" s="86" t="e">
        <f>#REF!</f>
        <v>#REF!</v>
      </c>
      <c r="B98" s="86" t="s">
        <v>104</v>
      </c>
      <c r="C98" s="87" t="e">
        <f>IF(#REF!="","",CONCATENATE(VLOOKUP(#REF!,#REF!,1)," ",VLOOKUP(#REF!,#REF!,2)))</f>
        <v>#REF!</v>
      </c>
      <c r="D98" s="88" t="e">
        <f>IF(#REF!="","",VLOOKUP(#REF!,#REF!,3))</f>
        <v>#REF!</v>
      </c>
      <c r="E98" s="88" t="e">
        <f>IF(#REF!="","",CONCATENATE(VLOOKUP(#REF!,#REF!,1)," ",VLOOKUP(#REF!,#REF!,2)))</f>
        <v>#REF!</v>
      </c>
      <c r="F98" s="88" t="e">
        <f>IF(#REF!="","",VLOOKUP(#REF!,#REF!,3))</f>
        <v>#REF!</v>
      </c>
      <c r="G98" s="271"/>
    </row>
    <row r="99" spans="1:7" ht="12.75" customHeight="1">
      <c r="A99" s="119" t="e">
        <f>#REF!</f>
        <v>#REF!</v>
      </c>
      <c r="B99" s="89" t="s">
        <v>105</v>
      </c>
      <c r="C99" s="90" t="e">
        <f>IF(#REF!="","",CONCATENATE(VLOOKUP(#REF!,#REF!,1)," ",VLOOKUP(#REF!,#REF!,2)))</f>
        <v>#REF!</v>
      </c>
      <c r="D99" s="85" t="e">
        <f>IF(#REF!="","",VLOOKUP(#REF!,#REF!,3))</f>
        <v>#REF!</v>
      </c>
      <c r="E99" s="85" t="e">
        <f>IF(#REF!="","",CONCATENATE(VLOOKUP(#REF!,#REF!,1)," ",VLOOKUP(#REF!,#REF!,2)))</f>
        <v>#REF!</v>
      </c>
      <c r="F99" s="85" t="e">
        <f>IF(#REF!="","",VLOOKUP(#REF!,#REF!,3))</f>
        <v>#REF!</v>
      </c>
      <c r="G99" s="272">
        <v>18</v>
      </c>
    </row>
    <row r="100" spans="1:7" ht="12.75" customHeight="1">
      <c r="A100" s="119" t="e">
        <f>#REF!</f>
        <v>#REF!</v>
      </c>
      <c r="B100" s="89" t="s">
        <v>105</v>
      </c>
      <c r="C100" s="90" t="e">
        <f>IF(#REF!="","",CONCATENATE(VLOOKUP(#REF!,#REF!,1)," ",VLOOKUP(#REF!,#REF!,2)))</f>
        <v>#REF!</v>
      </c>
      <c r="D100" s="85" t="e">
        <f>IF(#REF!="","",VLOOKUP(#REF!,#REF!,3))</f>
        <v>#REF!</v>
      </c>
      <c r="E100" s="85" t="e">
        <f>IF(#REF!="","",CONCATENATE(VLOOKUP(#REF!,#REF!,1)," ",VLOOKUP(#REF!,#REF!,2)))</f>
        <v>#REF!</v>
      </c>
      <c r="F100" s="85" t="e">
        <f>IF(#REF!="","",VLOOKUP(#REF!,#REF!,3))</f>
        <v>#REF!</v>
      </c>
      <c r="G100" s="272"/>
    </row>
    <row r="101" spans="1:7" ht="12.75" customHeight="1">
      <c r="A101" s="86" t="e">
        <f>#REF!</f>
        <v>#REF!</v>
      </c>
      <c r="B101" s="86" t="s">
        <v>106</v>
      </c>
      <c r="C101" s="87" t="e">
        <f>IF(#REF!="","",CONCATENATE(VLOOKUP(#REF!,#REF!,1)," ",VLOOKUP(#REF!,#REF!,2)))</f>
        <v>#REF!</v>
      </c>
      <c r="D101" s="88" t="e">
        <f>IF(#REF!="","",VLOOKUP(#REF!,#REF!,3))</f>
        <v>#REF!</v>
      </c>
      <c r="E101" s="88" t="e">
        <f>IF(#REF!="","",CONCATENATE(VLOOKUP(#REF!,#REF!,1)," ",VLOOKUP(#REF!,#REF!,2)))</f>
        <v>#REF!</v>
      </c>
      <c r="F101" s="88" t="e">
        <f>IF(#REF!="","",VLOOKUP(#REF!,#REF!,3))</f>
        <v>#REF!</v>
      </c>
      <c r="G101" s="271">
        <v>19</v>
      </c>
    </row>
    <row r="102" spans="1:7" ht="12.75" customHeight="1">
      <c r="A102" s="86" t="e">
        <f>#REF!</f>
        <v>#REF!</v>
      </c>
      <c r="B102" s="86" t="s">
        <v>106</v>
      </c>
      <c r="C102" s="87" t="e">
        <f>IF(#REF!="","",CONCATENATE(VLOOKUP(#REF!,#REF!,1)," ",VLOOKUP(#REF!,#REF!,2)))</f>
        <v>#REF!</v>
      </c>
      <c r="D102" s="88" t="e">
        <f>IF(#REF!="","",VLOOKUP(#REF!,#REF!,3))</f>
        <v>#REF!</v>
      </c>
      <c r="E102" s="88" t="e">
        <f>IF(#REF!="","",CONCATENATE(VLOOKUP(#REF!,#REF!,1)," ",VLOOKUP(#REF!,#REF!,2)))</f>
        <v>#REF!</v>
      </c>
      <c r="F102" s="88" t="e">
        <f>IF(#REF!="","",VLOOKUP(#REF!,#REF!,3))</f>
        <v>#REF!</v>
      </c>
      <c r="G102" s="271"/>
    </row>
    <row r="103" spans="1:7" ht="12.75" customHeight="1">
      <c r="A103" s="119" t="e">
        <f>#REF!</f>
        <v>#REF!</v>
      </c>
      <c r="B103" s="89" t="s">
        <v>107</v>
      </c>
      <c r="C103" s="90" t="e">
        <f>IF(#REF!="","",CONCATENATE(VLOOKUP(#REF!,#REF!,1)," ",VLOOKUP(#REF!,#REF!,2)))</f>
        <v>#REF!</v>
      </c>
      <c r="D103" s="85" t="e">
        <f>IF(#REF!="","",VLOOKUP(#REF!,#REF!,3))</f>
        <v>#REF!</v>
      </c>
      <c r="E103" s="85" t="e">
        <f>IF(#REF!="","",CONCATENATE(VLOOKUP(#REF!,#REF!,1)," ",VLOOKUP(#REF!,#REF!,2)))</f>
        <v>#REF!</v>
      </c>
      <c r="F103" s="85" t="e">
        <f>IF(#REF!="","",VLOOKUP(#REF!,#REF!,3))</f>
        <v>#REF!</v>
      </c>
      <c r="G103" s="272">
        <v>20</v>
      </c>
    </row>
    <row r="104" spans="1:7" ht="12.75" customHeight="1">
      <c r="A104" s="119" t="e">
        <f>#REF!</f>
        <v>#REF!</v>
      </c>
      <c r="B104" s="89" t="s">
        <v>107</v>
      </c>
      <c r="C104" s="90" t="e">
        <f>IF(#REF!="","",CONCATENATE(VLOOKUP(#REF!,#REF!,1)," ",VLOOKUP(#REF!,#REF!,2)))</f>
        <v>#REF!</v>
      </c>
      <c r="D104" s="85" t="e">
        <f>IF(#REF!="","",VLOOKUP(#REF!,#REF!,3))</f>
        <v>#REF!</v>
      </c>
      <c r="E104" s="85" t="e">
        <f>IF(#REF!="","",CONCATENATE(VLOOKUP(#REF!,#REF!,1)," ",VLOOKUP(#REF!,#REF!,2)))</f>
        <v>#REF!</v>
      </c>
      <c r="F104" s="85" t="e">
        <f>IF(#REF!="","",VLOOKUP(#REF!,#REF!,3))</f>
        <v>#REF!</v>
      </c>
      <c r="G104" s="272"/>
    </row>
    <row r="105" spans="1:7" ht="12.75" customHeight="1">
      <c r="A105" s="86" t="e">
        <f>#REF!</f>
        <v>#REF!</v>
      </c>
      <c r="B105" s="86" t="s">
        <v>108</v>
      </c>
      <c r="C105" s="87" t="e">
        <f>IF(#REF!="","",CONCATENATE(VLOOKUP(#REF!,#REF!,1)," ",VLOOKUP(#REF!,#REF!,2)))</f>
        <v>#REF!</v>
      </c>
      <c r="D105" s="88" t="e">
        <f>IF(#REF!="","",VLOOKUP(#REF!,#REF!,3))</f>
        <v>#REF!</v>
      </c>
      <c r="E105" s="88" t="e">
        <f>IF(#REF!="","",CONCATENATE(VLOOKUP(#REF!,#REF!,1)," ",VLOOKUP(#REF!,#REF!,2)))</f>
        <v>#REF!</v>
      </c>
      <c r="F105" s="88" t="e">
        <f>IF(#REF!="","",VLOOKUP(#REF!,#REF!,3))</f>
        <v>#REF!</v>
      </c>
      <c r="G105" s="271">
        <v>21</v>
      </c>
    </row>
    <row r="106" spans="1:7" ht="12.75" customHeight="1">
      <c r="A106" s="86" t="e">
        <f>#REF!</f>
        <v>#REF!</v>
      </c>
      <c r="B106" s="86" t="s">
        <v>108</v>
      </c>
      <c r="C106" s="87" t="e">
        <f>IF(#REF!="","",CONCATENATE(VLOOKUP(#REF!,#REF!,1)," ",VLOOKUP(#REF!,#REF!,2)))</f>
        <v>#REF!</v>
      </c>
      <c r="D106" s="88" t="e">
        <f>IF(#REF!="","",VLOOKUP(#REF!,#REF!,3))</f>
        <v>#REF!</v>
      </c>
      <c r="E106" s="88" t="e">
        <f>IF(#REF!="","",CONCATENATE(VLOOKUP(#REF!,#REF!,1)," ",VLOOKUP(#REF!,#REF!,2)))</f>
        <v>#REF!</v>
      </c>
      <c r="F106" s="88" t="e">
        <f>IF(#REF!="","",VLOOKUP(#REF!,#REF!,3))</f>
        <v>#REF!</v>
      </c>
      <c r="G106" s="271"/>
    </row>
    <row r="107" spans="1:7" ht="12.75" customHeight="1">
      <c r="A107" s="119" t="e">
        <f>#REF!</f>
        <v>#REF!</v>
      </c>
      <c r="B107" s="89" t="s">
        <v>109</v>
      </c>
      <c r="C107" s="90" t="e">
        <f>IF(#REF!="","",CONCATENATE(VLOOKUP(#REF!,#REF!,1)," ",VLOOKUP(#REF!,#REF!,2)))</f>
        <v>#REF!</v>
      </c>
      <c r="D107" s="85" t="e">
        <f>IF(#REF!="","",VLOOKUP(#REF!,#REF!,3))</f>
        <v>#REF!</v>
      </c>
      <c r="E107" s="85" t="e">
        <f>IF(#REF!="","",CONCATENATE(VLOOKUP(#REF!,#REF!,1)," ",VLOOKUP(#REF!,#REF!,2)))</f>
        <v>#REF!</v>
      </c>
      <c r="F107" s="85" t="e">
        <f>IF(#REF!="","",VLOOKUP(#REF!,#REF!,3))</f>
        <v>#REF!</v>
      </c>
      <c r="G107" s="272">
        <v>22</v>
      </c>
    </row>
    <row r="108" spans="1:7" ht="12.75" customHeight="1">
      <c r="A108" s="119" t="e">
        <f>#REF!</f>
        <v>#REF!</v>
      </c>
      <c r="B108" s="89" t="s">
        <v>109</v>
      </c>
      <c r="C108" s="90" t="e">
        <f>IF(#REF!="","",CONCATENATE(VLOOKUP(#REF!,#REF!,1)," ",VLOOKUP(#REF!,#REF!,2)))</f>
        <v>#REF!</v>
      </c>
      <c r="D108" s="85" t="e">
        <f>IF(#REF!="","",VLOOKUP(#REF!,#REF!,3))</f>
        <v>#REF!</v>
      </c>
      <c r="E108" s="85" t="e">
        <f>IF(#REF!="","",CONCATENATE(VLOOKUP(#REF!,#REF!,1)," ",VLOOKUP(#REF!,#REF!,2)))</f>
        <v>#REF!</v>
      </c>
      <c r="F108" s="85" t="e">
        <f>IF(#REF!="","",VLOOKUP(#REF!,#REF!,3))</f>
        <v>#REF!</v>
      </c>
      <c r="G108" s="272"/>
    </row>
    <row r="109" spans="1:7" ht="12.75" customHeight="1">
      <c r="A109" s="86" t="e">
        <f>#REF!</f>
        <v>#REF!</v>
      </c>
      <c r="B109" s="86" t="s">
        <v>110</v>
      </c>
      <c r="C109" s="87" t="e">
        <f>IF(#REF!="","",CONCATENATE(VLOOKUP(#REF!,#REF!,1)," ",VLOOKUP(#REF!,#REF!,2)))</f>
        <v>#REF!</v>
      </c>
      <c r="D109" s="88" t="e">
        <f>IF(#REF!="","",VLOOKUP(#REF!,#REF!,3))</f>
        <v>#REF!</v>
      </c>
      <c r="E109" s="88" t="e">
        <f>IF(#REF!="","",CONCATENATE(VLOOKUP(#REF!,#REF!,1)," ",VLOOKUP(#REF!,#REF!,2)))</f>
        <v>#REF!</v>
      </c>
      <c r="F109" s="88" t="e">
        <f>IF(#REF!="","",VLOOKUP(#REF!,#REF!,3))</f>
        <v>#REF!</v>
      </c>
      <c r="G109" s="271">
        <v>23</v>
      </c>
    </row>
    <row r="110" spans="1:7" ht="12.75" customHeight="1">
      <c r="A110" s="86" t="e">
        <f>#REF!</f>
        <v>#REF!</v>
      </c>
      <c r="B110" s="86" t="s">
        <v>110</v>
      </c>
      <c r="C110" s="87" t="e">
        <f>IF(#REF!="","",CONCATENATE(VLOOKUP(#REF!,#REF!,1)," ",VLOOKUP(#REF!,#REF!,2)))</f>
        <v>#REF!</v>
      </c>
      <c r="D110" s="88" t="e">
        <f>IF(#REF!="","",VLOOKUP(#REF!,#REF!,3))</f>
        <v>#REF!</v>
      </c>
      <c r="E110" s="88" t="e">
        <f>IF(#REF!="","",CONCATENATE(VLOOKUP(#REF!,#REF!,1)," ",VLOOKUP(#REF!,#REF!,2)))</f>
        <v>#REF!</v>
      </c>
      <c r="F110" s="88" t="e">
        <f>IF(#REF!="","",VLOOKUP(#REF!,#REF!,3))</f>
        <v>#REF!</v>
      </c>
      <c r="G110" s="271"/>
    </row>
    <row r="111" spans="1:7" ht="12.75" customHeight="1">
      <c r="A111" s="119" t="e">
        <f>#REF!</f>
        <v>#REF!</v>
      </c>
      <c r="B111" s="89" t="s">
        <v>111</v>
      </c>
      <c r="C111" s="90" t="e">
        <f>IF(#REF!="","",CONCATENATE(VLOOKUP(#REF!,#REF!,1)," ",VLOOKUP(#REF!,#REF!,2)))</f>
        <v>#REF!</v>
      </c>
      <c r="D111" s="85" t="e">
        <f>IF(#REF!="","",VLOOKUP(#REF!,#REF!,3))</f>
        <v>#REF!</v>
      </c>
      <c r="E111" s="85" t="e">
        <f>IF(#REF!="","",CONCATENATE(VLOOKUP(#REF!,#REF!,1)," ",VLOOKUP(#REF!,#REF!,2)))</f>
        <v>#REF!</v>
      </c>
      <c r="F111" s="85" t="e">
        <f>IF(#REF!="","",VLOOKUP(#REF!,#REF!,3))</f>
        <v>#REF!</v>
      </c>
      <c r="G111" s="272">
        <v>24</v>
      </c>
    </row>
    <row r="112" spans="1:7" ht="12.75" customHeight="1">
      <c r="A112" s="119" t="e">
        <f>#REF!</f>
        <v>#REF!</v>
      </c>
      <c r="B112" s="89" t="s">
        <v>111</v>
      </c>
      <c r="C112" s="90" t="e">
        <f>IF(#REF!="","",CONCATENATE(VLOOKUP(#REF!,#REF!,1)," ",VLOOKUP(#REF!,#REF!,2)))</f>
        <v>#REF!</v>
      </c>
      <c r="D112" s="85" t="e">
        <f>IF(#REF!="","",VLOOKUP(#REF!,#REF!,3))</f>
        <v>#REF!</v>
      </c>
      <c r="E112" s="85" t="e">
        <f>IF(#REF!="","",CONCATENATE(VLOOKUP(#REF!,#REF!,1)," ",VLOOKUP(#REF!,#REF!,2)))</f>
        <v>#REF!</v>
      </c>
      <c r="F112" s="85" t="e">
        <f>IF(#REF!="","",VLOOKUP(#REF!,#REF!,3))</f>
        <v>#REF!</v>
      </c>
      <c r="G112" s="272"/>
    </row>
    <row r="113" spans="1:7" ht="12.75" customHeight="1">
      <c r="A113" s="86" t="e">
        <f>#REF!</f>
        <v>#REF!</v>
      </c>
      <c r="B113" s="86" t="s">
        <v>112</v>
      </c>
      <c r="C113" s="87" t="e">
        <f>IF(#REF!="","",CONCATENATE(VLOOKUP(#REF!,#REF!,1)," ",VLOOKUP(#REF!,#REF!,2)))</f>
        <v>#REF!</v>
      </c>
      <c r="D113" s="88" t="e">
        <f>IF(#REF!="","",VLOOKUP(#REF!,#REF!,3))</f>
        <v>#REF!</v>
      </c>
      <c r="E113" s="88" t="e">
        <f>IF(#REF!="","",CONCATENATE(VLOOKUP(#REF!,#REF!,1)," ",VLOOKUP(#REF!,#REF!,2)))</f>
        <v>#REF!</v>
      </c>
      <c r="F113" s="88" t="e">
        <f>IF(#REF!="","",VLOOKUP(#REF!,#REF!,3))</f>
        <v>#REF!</v>
      </c>
      <c r="G113" s="271">
        <v>25</v>
      </c>
    </row>
    <row r="114" spans="1:7" ht="12.75" customHeight="1">
      <c r="A114" s="86" t="e">
        <f>#REF!</f>
        <v>#REF!</v>
      </c>
      <c r="B114" s="86" t="s">
        <v>112</v>
      </c>
      <c r="C114" s="87" t="e">
        <f>IF(#REF!="","",CONCATENATE(VLOOKUP(#REF!,#REF!,1)," ",VLOOKUP(#REF!,#REF!,2)))</f>
        <v>#REF!</v>
      </c>
      <c r="D114" s="88" t="e">
        <f>IF(#REF!="","",VLOOKUP(#REF!,#REF!,3))</f>
        <v>#REF!</v>
      </c>
      <c r="E114" s="88" t="e">
        <f>IF(#REF!="","",CONCATENATE(VLOOKUP(#REF!,#REF!,1)," ",VLOOKUP(#REF!,#REF!,2)))</f>
        <v>#REF!</v>
      </c>
      <c r="F114" s="88" t="e">
        <f>IF(#REF!="","",VLOOKUP(#REF!,#REF!,3))</f>
        <v>#REF!</v>
      </c>
      <c r="G114" s="271"/>
    </row>
    <row r="115" spans="1:7" ht="12.75" customHeight="1">
      <c r="A115" s="119" t="e">
        <f>#REF!</f>
        <v>#REF!</v>
      </c>
      <c r="B115" s="89" t="s">
        <v>113</v>
      </c>
      <c r="C115" s="90" t="e">
        <f>IF(#REF!="","",CONCATENATE(VLOOKUP(#REF!,#REF!,1)," ",VLOOKUP(#REF!,#REF!,2)))</f>
        <v>#REF!</v>
      </c>
      <c r="D115" s="85" t="e">
        <f>IF(#REF!="","",VLOOKUP(#REF!,#REF!,3))</f>
        <v>#REF!</v>
      </c>
      <c r="E115" s="85" t="e">
        <f>IF(#REF!="","",CONCATENATE(VLOOKUP(#REF!,#REF!,1)," ",VLOOKUP(#REF!,#REF!,2)))</f>
        <v>#REF!</v>
      </c>
      <c r="F115" s="85" t="e">
        <f>IF(#REF!="","",VLOOKUP(#REF!,#REF!,3))</f>
        <v>#REF!</v>
      </c>
      <c r="G115" s="272">
        <v>26</v>
      </c>
    </row>
    <row r="116" spans="1:7" ht="12.75" customHeight="1">
      <c r="A116" s="119" t="e">
        <f>#REF!</f>
        <v>#REF!</v>
      </c>
      <c r="B116" s="89" t="s">
        <v>113</v>
      </c>
      <c r="C116" s="90" t="e">
        <f>IF(#REF!="","",CONCATENATE(VLOOKUP(#REF!,#REF!,1)," ",VLOOKUP(#REF!,#REF!,2)))</f>
        <v>#REF!</v>
      </c>
      <c r="D116" s="85" t="e">
        <f>IF(#REF!="","",VLOOKUP(#REF!,#REF!,3))</f>
        <v>#REF!</v>
      </c>
      <c r="E116" s="85" t="e">
        <f>IF(#REF!="","",CONCATENATE(VLOOKUP(#REF!,#REF!,1)," ",VLOOKUP(#REF!,#REF!,2)))</f>
        <v>#REF!</v>
      </c>
      <c r="F116" s="85" t="e">
        <f>IF(#REF!="","",VLOOKUP(#REF!,#REF!,3))</f>
        <v>#REF!</v>
      </c>
      <c r="G116" s="272"/>
    </row>
    <row r="117" spans="1:7" ht="12.75" customHeight="1">
      <c r="A117" s="86" t="e">
        <f>#REF!</f>
        <v>#REF!</v>
      </c>
      <c r="B117" s="86" t="s">
        <v>114</v>
      </c>
      <c r="C117" s="87" t="e">
        <f>IF(#REF!="","",CONCATENATE(VLOOKUP(#REF!,#REF!,1)," ",VLOOKUP(#REF!,#REF!,2)))</f>
        <v>#REF!</v>
      </c>
      <c r="D117" s="88" t="e">
        <f>IF(#REF!="","",VLOOKUP(#REF!,#REF!,3))</f>
        <v>#REF!</v>
      </c>
      <c r="E117" s="88" t="e">
        <f>IF(#REF!="","",CONCATENATE(VLOOKUP(#REF!,#REF!,1)," ",VLOOKUP(#REF!,#REF!,2)))</f>
        <v>#REF!</v>
      </c>
      <c r="F117" s="88" t="e">
        <f>IF(#REF!="","",VLOOKUP(#REF!,#REF!,3))</f>
        <v>#REF!</v>
      </c>
      <c r="G117" s="271">
        <v>27</v>
      </c>
    </row>
    <row r="118" spans="1:7" ht="12.75" customHeight="1">
      <c r="A118" s="86" t="e">
        <f>#REF!</f>
        <v>#REF!</v>
      </c>
      <c r="B118" s="86" t="s">
        <v>114</v>
      </c>
      <c r="C118" s="87" t="e">
        <f>IF(#REF!="","",CONCATENATE(VLOOKUP(#REF!,#REF!,1)," ",VLOOKUP(#REF!,#REF!,2)))</f>
        <v>#REF!</v>
      </c>
      <c r="D118" s="88" t="e">
        <f>IF(#REF!="","",VLOOKUP(#REF!,#REF!,3))</f>
        <v>#REF!</v>
      </c>
      <c r="E118" s="88" t="e">
        <f>IF(#REF!="","",CONCATENATE(VLOOKUP(#REF!,#REF!,1)," ",VLOOKUP(#REF!,#REF!,2)))</f>
        <v>#REF!</v>
      </c>
      <c r="F118" s="88" t="e">
        <f>IF(#REF!="","",VLOOKUP(#REF!,#REF!,3))</f>
        <v>#REF!</v>
      </c>
      <c r="G118" s="271"/>
    </row>
    <row r="119" spans="1:7" ht="12.75" customHeight="1">
      <c r="A119" s="119" t="e">
        <f>#REF!</f>
        <v>#REF!</v>
      </c>
      <c r="B119" s="89" t="s">
        <v>115</v>
      </c>
      <c r="C119" s="90" t="e">
        <f>IF(#REF!="","",CONCATENATE(VLOOKUP(#REF!,#REF!,1)," ",VLOOKUP(#REF!,#REF!,2)))</f>
        <v>#REF!</v>
      </c>
      <c r="D119" s="85" t="e">
        <f>IF(#REF!="","",VLOOKUP(#REF!,#REF!,3))</f>
        <v>#REF!</v>
      </c>
      <c r="E119" s="85" t="e">
        <f>IF(#REF!="","",CONCATENATE(VLOOKUP(#REF!,#REF!,1)," ",VLOOKUP(#REF!,#REF!,2)))</f>
        <v>#REF!</v>
      </c>
      <c r="F119" s="85" t="e">
        <f>IF(#REF!="","",VLOOKUP(#REF!,#REF!,3))</f>
        <v>#REF!</v>
      </c>
      <c r="G119" s="272">
        <v>28</v>
      </c>
    </row>
    <row r="120" spans="1:7" ht="12.75" customHeight="1">
      <c r="A120" s="119" t="e">
        <f>#REF!</f>
        <v>#REF!</v>
      </c>
      <c r="B120" s="89" t="s">
        <v>115</v>
      </c>
      <c r="C120" s="90" t="e">
        <f>IF(#REF!="","",CONCATENATE(VLOOKUP(#REF!,#REF!,1)," ",VLOOKUP(#REF!,#REF!,2)))</f>
        <v>#REF!</v>
      </c>
      <c r="D120" s="85" t="e">
        <f>IF(#REF!="","",VLOOKUP(#REF!,#REF!,3))</f>
        <v>#REF!</v>
      </c>
      <c r="E120" s="85" t="e">
        <f>IF(#REF!="","",CONCATENATE(VLOOKUP(#REF!,#REF!,1)," ",VLOOKUP(#REF!,#REF!,2)))</f>
        <v>#REF!</v>
      </c>
      <c r="F120" s="85" t="e">
        <f>IF(#REF!="","",VLOOKUP(#REF!,#REF!,3))</f>
        <v>#REF!</v>
      </c>
      <c r="G120" s="272"/>
    </row>
    <row r="121" spans="1:7" ht="12.75" customHeight="1">
      <c r="A121" s="86" t="e">
        <f>#REF!</f>
        <v>#REF!</v>
      </c>
      <c r="B121" s="86" t="s">
        <v>116</v>
      </c>
      <c r="C121" s="87" t="e">
        <f>IF(#REF!="","",CONCATENATE(VLOOKUP(#REF!,#REF!,1)," ",VLOOKUP(#REF!,#REF!,2)))</f>
        <v>#REF!</v>
      </c>
      <c r="D121" s="88" t="e">
        <f>IF(#REF!="","",VLOOKUP(#REF!,#REF!,3))</f>
        <v>#REF!</v>
      </c>
      <c r="E121" s="88" t="e">
        <f>IF(#REF!="","",CONCATENATE(VLOOKUP(#REF!,#REF!,1)," ",VLOOKUP(#REF!,#REF!,2)))</f>
        <v>#REF!</v>
      </c>
      <c r="F121" s="88" t="e">
        <f>IF(#REF!="","",VLOOKUP(#REF!,#REF!,3))</f>
        <v>#REF!</v>
      </c>
      <c r="G121" s="271">
        <v>29</v>
      </c>
    </row>
    <row r="122" spans="1:7" ht="12.75" customHeight="1">
      <c r="A122" s="86" t="e">
        <f>#REF!</f>
        <v>#REF!</v>
      </c>
      <c r="B122" s="86" t="s">
        <v>116</v>
      </c>
      <c r="C122" s="87" t="e">
        <f>IF(#REF!="","",CONCATENATE(VLOOKUP(#REF!,#REF!,1)," ",VLOOKUP(#REF!,#REF!,2)))</f>
        <v>#REF!</v>
      </c>
      <c r="D122" s="88" t="e">
        <f>IF(#REF!="","",VLOOKUP(#REF!,#REF!,3))</f>
        <v>#REF!</v>
      </c>
      <c r="E122" s="88" t="e">
        <f>IF(#REF!="","",CONCATENATE(VLOOKUP(#REF!,#REF!,1)," ",VLOOKUP(#REF!,#REF!,2)))</f>
        <v>#REF!</v>
      </c>
      <c r="F122" s="88" t="e">
        <f>IF(#REF!="","",VLOOKUP(#REF!,#REF!,3))</f>
        <v>#REF!</v>
      </c>
      <c r="G122" s="271"/>
    </row>
    <row r="123" spans="1:7" ht="12.75" customHeight="1">
      <c r="A123" s="119" t="e">
        <f>#REF!</f>
        <v>#REF!</v>
      </c>
      <c r="B123" s="89" t="s">
        <v>117</v>
      </c>
      <c r="C123" s="90" t="e">
        <f>IF(#REF!="","",CONCATENATE(VLOOKUP(#REF!,#REF!,1)," ",VLOOKUP(#REF!,#REF!,2)))</f>
        <v>#REF!</v>
      </c>
      <c r="D123" s="85" t="e">
        <f>IF(#REF!="","",VLOOKUP(#REF!,#REF!,3))</f>
        <v>#REF!</v>
      </c>
      <c r="E123" s="85" t="e">
        <f>IF(#REF!="","",CONCATENATE(VLOOKUP(#REF!,#REF!,1)," ",VLOOKUP(#REF!,#REF!,2)))</f>
        <v>#REF!</v>
      </c>
      <c r="F123" s="85" t="e">
        <f>IF(#REF!="","",VLOOKUP(#REF!,#REF!,3))</f>
        <v>#REF!</v>
      </c>
      <c r="G123" s="272">
        <v>30</v>
      </c>
    </row>
    <row r="124" spans="1:7" ht="12.75" customHeight="1">
      <c r="A124" s="119" t="e">
        <f>#REF!</f>
        <v>#REF!</v>
      </c>
      <c r="B124" s="89" t="s">
        <v>117</v>
      </c>
      <c r="C124" s="90" t="e">
        <f>IF(#REF!="","",CONCATENATE(VLOOKUP(#REF!,#REF!,1)," ",VLOOKUP(#REF!,#REF!,2)))</f>
        <v>#REF!</v>
      </c>
      <c r="D124" s="85" t="e">
        <f>IF(#REF!="","",VLOOKUP(#REF!,#REF!,3))</f>
        <v>#REF!</v>
      </c>
      <c r="E124" s="85" t="e">
        <f>IF(#REF!="","",CONCATENATE(VLOOKUP(#REF!,#REF!,1)," ",VLOOKUP(#REF!,#REF!,2)))</f>
        <v>#REF!</v>
      </c>
      <c r="F124" s="85" t="e">
        <f>IF(#REF!="","",VLOOKUP(#REF!,#REF!,3))</f>
        <v>#REF!</v>
      </c>
      <c r="G124" s="272"/>
    </row>
    <row r="125" spans="1:7" ht="12.75" customHeight="1">
      <c r="A125" s="86" t="e">
        <f>#REF!</f>
        <v>#REF!</v>
      </c>
      <c r="B125" s="86" t="s">
        <v>118</v>
      </c>
      <c r="C125" s="87" t="e">
        <f>IF(#REF!="","",CONCATENATE(VLOOKUP(#REF!,#REF!,1)," ",VLOOKUP(#REF!,#REF!,2)))</f>
        <v>#REF!</v>
      </c>
      <c r="D125" s="88" t="e">
        <f>IF(#REF!="","",VLOOKUP(#REF!,#REF!,3))</f>
        <v>#REF!</v>
      </c>
      <c r="E125" s="88" t="e">
        <f>IF(#REF!="","",CONCATENATE(VLOOKUP(#REF!,#REF!,1)," ",VLOOKUP(#REF!,#REF!,2)))</f>
        <v>#REF!</v>
      </c>
      <c r="F125" s="88" t="e">
        <f>IF(#REF!="","",VLOOKUP(#REF!,#REF!,3))</f>
        <v>#REF!</v>
      </c>
      <c r="G125" s="271">
        <v>31</v>
      </c>
    </row>
    <row r="126" spans="1:7" ht="12.75" customHeight="1">
      <c r="A126" s="86" t="e">
        <f>#REF!</f>
        <v>#REF!</v>
      </c>
      <c r="B126" s="86" t="s">
        <v>118</v>
      </c>
      <c r="C126" s="87" t="e">
        <f>IF(#REF!="","",CONCATENATE(VLOOKUP(#REF!,#REF!,1)," ",VLOOKUP(#REF!,#REF!,2)))</f>
        <v>#REF!</v>
      </c>
      <c r="D126" s="88" t="e">
        <f>IF(#REF!="","",VLOOKUP(#REF!,#REF!,3))</f>
        <v>#REF!</v>
      </c>
      <c r="E126" s="88" t="e">
        <f>IF(#REF!="","",CONCATENATE(VLOOKUP(#REF!,#REF!,1)," ",VLOOKUP(#REF!,#REF!,2)))</f>
        <v>#REF!</v>
      </c>
      <c r="F126" s="88" t="e">
        <f>IF(#REF!="","",VLOOKUP(#REF!,#REF!,3))</f>
        <v>#REF!</v>
      </c>
      <c r="G126" s="271"/>
    </row>
    <row r="127" spans="1:7" ht="12.75" customHeight="1">
      <c r="A127" s="119" t="e">
        <f>#REF!</f>
        <v>#REF!</v>
      </c>
      <c r="B127" s="89" t="s">
        <v>119</v>
      </c>
      <c r="C127" s="90" t="e">
        <f>IF(#REF!="","",CONCATENATE(VLOOKUP(#REF!,#REF!,1)," ",VLOOKUP(#REF!,#REF!,2)))</f>
        <v>#REF!</v>
      </c>
      <c r="D127" s="85" t="e">
        <f>IF(#REF!="","",VLOOKUP(#REF!,#REF!,3))</f>
        <v>#REF!</v>
      </c>
      <c r="E127" s="85" t="e">
        <f>IF(#REF!="","",CONCATENATE(VLOOKUP(#REF!,#REF!,1)," ",VLOOKUP(#REF!,#REF!,2)))</f>
        <v>#REF!</v>
      </c>
      <c r="F127" s="85" t="e">
        <f>IF(#REF!="","",VLOOKUP(#REF!,#REF!,3))</f>
        <v>#REF!</v>
      </c>
      <c r="G127" s="272">
        <v>32</v>
      </c>
    </row>
    <row r="128" spans="1:7" ht="12.75" customHeight="1">
      <c r="A128" s="119" t="e">
        <f>#REF!</f>
        <v>#REF!</v>
      </c>
      <c r="B128" s="89" t="s">
        <v>119</v>
      </c>
      <c r="C128" s="90" t="e">
        <f>IF(#REF!="","",CONCATENATE(VLOOKUP(#REF!,#REF!,1)," ",VLOOKUP(#REF!,#REF!,2)))</f>
        <v>#REF!</v>
      </c>
      <c r="D128" s="85" t="e">
        <f>IF(#REF!="","",VLOOKUP(#REF!,#REF!,3))</f>
        <v>#REF!</v>
      </c>
      <c r="E128" s="85" t="e">
        <f>IF(#REF!="","",CONCATENATE(VLOOKUP(#REF!,#REF!,1)," ",VLOOKUP(#REF!,#REF!,2)))</f>
        <v>#REF!</v>
      </c>
      <c r="F128" s="85" t="e">
        <f>IF(#REF!="","",VLOOKUP(#REF!,#REF!,3))</f>
        <v>#REF!</v>
      </c>
      <c r="G128" s="272"/>
    </row>
    <row r="129" spans="1:7" ht="12.75" customHeight="1">
      <c r="A129" s="86" t="e">
        <f>#REF!</f>
        <v>#REF!</v>
      </c>
      <c r="B129" s="86" t="s">
        <v>120</v>
      </c>
      <c r="C129" s="87" t="e">
        <f>IF(#REF!="","",CONCATENATE(VLOOKUP(#REF!,#REF!,1)," ",VLOOKUP(#REF!,#REF!,2)))</f>
        <v>#REF!</v>
      </c>
      <c r="D129" s="88" t="e">
        <f>IF(#REF!="","",VLOOKUP(#REF!,#REF!,3))</f>
        <v>#REF!</v>
      </c>
      <c r="E129" s="88" t="e">
        <f>IF(#REF!="","",CONCATENATE(VLOOKUP(#REF!,#REF!,1)," ",VLOOKUP(#REF!,#REF!,2)))</f>
        <v>#REF!</v>
      </c>
      <c r="F129" s="88" t="e">
        <f>IF(#REF!="","",VLOOKUP(#REF!,#REF!,3))</f>
        <v>#REF!</v>
      </c>
      <c r="G129" s="271">
        <v>1</v>
      </c>
    </row>
    <row r="130" spans="1:7" ht="12.75" customHeight="1">
      <c r="A130" s="86" t="e">
        <f>#REF!</f>
        <v>#REF!</v>
      </c>
      <c r="B130" s="86" t="s">
        <v>120</v>
      </c>
      <c r="C130" s="87" t="e">
        <f>IF(#REF!="","",CONCATENATE(VLOOKUP(#REF!,#REF!,1)," ",VLOOKUP(#REF!,#REF!,2)))</f>
        <v>#REF!</v>
      </c>
      <c r="D130" s="88" t="e">
        <f>IF(#REF!="","",VLOOKUP(#REF!,#REF!,3))</f>
        <v>#REF!</v>
      </c>
      <c r="E130" s="88" t="e">
        <f>IF(#REF!="","",CONCATENATE(VLOOKUP(#REF!,#REF!,1)," ",VLOOKUP(#REF!,#REF!,2)))</f>
        <v>#REF!</v>
      </c>
      <c r="F130" s="88" t="e">
        <f>IF(#REF!="","",VLOOKUP(#REF!,#REF!,3))</f>
        <v>#REF!</v>
      </c>
      <c r="G130" s="271"/>
    </row>
    <row r="131" spans="1:7" ht="12.75" customHeight="1">
      <c r="A131" s="119" t="e">
        <f>#REF!</f>
        <v>#REF!</v>
      </c>
      <c r="B131" s="89" t="s">
        <v>121</v>
      </c>
      <c r="C131" s="90" t="e">
        <f>IF(#REF!="","",CONCATENATE(VLOOKUP(#REF!,#REF!,1)," ",VLOOKUP(#REF!,#REF!,2)))</f>
        <v>#REF!</v>
      </c>
      <c r="D131" s="85" t="e">
        <f>IF(#REF!="","",VLOOKUP(#REF!,#REF!,3))</f>
        <v>#REF!</v>
      </c>
      <c r="E131" s="85" t="e">
        <f>IF(#REF!="","",CONCATENATE(VLOOKUP(#REF!,#REF!,1)," ",VLOOKUP(#REF!,#REF!,2)))</f>
        <v>#REF!</v>
      </c>
      <c r="F131" s="85" t="e">
        <f>IF(#REF!="","",VLOOKUP(#REF!,#REF!,3))</f>
        <v>#REF!</v>
      </c>
      <c r="G131" s="272">
        <v>2</v>
      </c>
    </row>
    <row r="132" spans="1:7" ht="12.75" customHeight="1">
      <c r="A132" s="119" t="e">
        <f>#REF!</f>
        <v>#REF!</v>
      </c>
      <c r="B132" s="89" t="s">
        <v>121</v>
      </c>
      <c r="C132" s="90" t="e">
        <f>IF(#REF!="","",CONCATENATE(VLOOKUP(#REF!,#REF!,1)," ",VLOOKUP(#REF!,#REF!,2)))</f>
        <v>#REF!</v>
      </c>
      <c r="D132" s="85" t="e">
        <f>IF(#REF!="","",VLOOKUP(#REF!,#REF!,3))</f>
        <v>#REF!</v>
      </c>
      <c r="E132" s="85" t="e">
        <f>IF(#REF!="","",CONCATENATE(VLOOKUP(#REF!,#REF!,1)," ",VLOOKUP(#REF!,#REF!,2)))</f>
        <v>#REF!</v>
      </c>
      <c r="F132" s="85" t="e">
        <f>IF(#REF!="","",VLOOKUP(#REF!,#REF!,3))</f>
        <v>#REF!</v>
      </c>
      <c r="G132" s="272"/>
    </row>
    <row r="133" spans="1:7" ht="12.75" customHeight="1">
      <c r="A133" s="86" t="e">
        <f>#REF!</f>
        <v>#REF!</v>
      </c>
      <c r="B133" s="86" t="s">
        <v>122</v>
      </c>
      <c r="C133" s="87" t="e">
        <f>IF(#REF!="","",CONCATENATE(VLOOKUP(#REF!,#REF!,1)," ",VLOOKUP(#REF!,#REF!,2)))</f>
        <v>#REF!</v>
      </c>
      <c r="D133" s="88" t="e">
        <f>IF(#REF!="","",VLOOKUP(#REF!,#REF!,3))</f>
        <v>#REF!</v>
      </c>
      <c r="E133" s="88" t="e">
        <f>IF(#REF!="","",CONCATENATE(VLOOKUP(#REF!,#REF!,1)," ",VLOOKUP(#REF!,#REF!,2)))</f>
        <v>#REF!</v>
      </c>
      <c r="F133" s="88" t="e">
        <f>IF(#REF!="","",VLOOKUP(#REF!,#REF!,3))</f>
        <v>#REF!</v>
      </c>
      <c r="G133" s="271">
        <v>3</v>
      </c>
    </row>
    <row r="134" spans="1:7" ht="12.75" customHeight="1">
      <c r="A134" s="86" t="e">
        <f>#REF!</f>
        <v>#REF!</v>
      </c>
      <c r="B134" s="86" t="s">
        <v>122</v>
      </c>
      <c r="C134" s="87" t="e">
        <f>IF(#REF!="","",CONCATENATE(VLOOKUP(#REF!,#REF!,1)," ",VLOOKUP(#REF!,#REF!,2)))</f>
        <v>#REF!</v>
      </c>
      <c r="D134" s="88" t="e">
        <f>IF(#REF!="","",VLOOKUP(#REF!,#REF!,3))</f>
        <v>#REF!</v>
      </c>
      <c r="E134" s="88" t="e">
        <f>IF(#REF!="","",CONCATENATE(VLOOKUP(#REF!,#REF!,1)," ",VLOOKUP(#REF!,#REF!,2)))</f>
        <v>#REF!</v>
      </c>
      <c r="F134" s="88" t="e">
        <f>IF(#REF!="","",VLOOKUP(#REF!,#REF!,3))</f>
        <v>#REF!</v>
      </c>
      <c r="G134" s="271"/>
    </row>
    <row r="135" spans="1:7" ht="12.75" customHeight="1">
      <c r="A135" s="119" t="e">
        <f>#REF!</f>
        <v>#REF!</v>
      </c>
      <c r="B135" s="89" t="s">
        <v>123</v>
      </c>
      <c r="C135" s="90" t="e">
        <f>IF(#REF!="","",CONCATENATE(VLOOKUP(#REF!,#REF!,1)," ",VLOOKUP(#REF!,#REF!,2)))</f>
        <v>#REF!</v>
      </c>
      <c r="D135" s="85" t="e">
        <f>IF(#REF!="","",VLOOKUP(#REF!,#REF!,3))</f>
        <v>#REF!</v>
      </c>
      <c r="E135" s="85" t="e">
        <f>IF(#REF!="","",CONCATENATE(VLOOKUP(#REF!,#REF!,1)," ",VLOOKUP(#REF!,#REF!,2)))</f>
        <v>#REF!</v>
      </c>
      <c r="F135" s="85" t="e">
        <f>IF(#REF!="","",VLOOKUP(#REF!,#REF!,3))</f>
        <v>#REF!</v>
      </c>
      <c r="G135" s="272">
        <v>4</v>
      </c>
    </row>
    <row r="136" spans="1:7" ht="12.75" customHeight="1">
      <c r="A136" s="119" t="e">
        <f>#REF!</f>
        <v>#REF!</v>
      </c>
      <c r="B136" s="89" t="s">
        <v>123</v>
      </c>
      <c r="C136" s="90" t="e">
        <f>IF(#REF!="","",CONCATENATE(VLOOKUP(#REF!,#REF!,1)," ",VLOOKUP(#REF!,#REF!,2)))</f>
        <v>#REF!</v>
      </c>
      <c r="D136" s="85" t="e">
        <f>IF(#REF!="","",VLOOKUP(#REF!,#REF!,3))</f>
        <v>#REF!</v>
      </c>
      <c r="E136" s="85" t="e">
        <f>IF(#REF!="","",CONCATENATE(VLOOKUP(#REF!,#REF!,1)," ",VLOOKUP(#REF!,#REF!,2)))</f>
        <v>#REF!</v>
      </c>
      <c r="F136" s="85" t="e">
        <f>IF(#REF!="","",VLOOKUP(#REF!,#REF!,3))</f>
        <v>#REF!</v>
      </c>
      <c r="G136" s="272"/>
    </row>
    <row r="137" spans="1:7" ht="12.75" customHeight="1">
      <c r="A137" s="86" t="e">
        <f>#REF!</f>
        <v>#REF!</v>
      </c>
      <c r="B137" s="86" t="s">
        <v>124</v>
      </c>
      <c r="C137" s="87" t="e">
        <f>IF(#REF!="","",CONCATENATE(VLOOKUP(#REF!,#REF!,1)," ",VLOOKUP(#REF!,#REF!,2)))</f>
        <v>#REF!</v>
      </c>
      <c r="D137" s="88" t="e">
        <f>IF(#REF!="","",VLOOKUP(#REF!,#REF!,3))</f>
        <v>#REF!</v>
      </c>
      <c r="E137" s="88" t="e">
        <f>IF(#REF!="","",CONCATENATE(VLOOKUP(#REF!,#REF!,1)," ",VLOOKUP(#REF!,#REF!,2)))</f>
        <v>#REF!</v>
      </c>
      <c r="F137" s="88" t="e">
        <f>IF(#REF!="","",VLOOKUP(#REF!,#REF!,3))</f>
        <v>#REF!</v>
      </c>
      <c r="G137" s="271">
        <v>5</v>
      </c>
    </row>
    <row r="138" spans="1:7" ht="12.75" customHeight="1">
      <c r="A138" s="86" t="e">
        <f>#REF!</f>
        <v>#REF!</v>
      </c>
      <c r="B138" s="86" t="s">
        <v>124</v>
      </c>
      <c r="C138" s="87" t="e">
        <f>IF(#REF!="","",CONCATENATE(VLOOKUP(#REF!,#REF!,1)," ",VLOOKUP(#REF!,#REF!,2)))</f>
        <v>#REF!</v>
      </c>
      <c r="D138" s="88" t="e">
        <f>IF(#REF!="","",VLOOKUP(#REF!,#REF!,3))</f>
        <v>#REF!</v>
      </c>
      <c r="E138" s="88" t="e">
        <f>IF(#REF!="","",CONCATENATE(VLOOKUP(#REF!,#REF!,1)," ",VLOOKUP(#REF!,#REF!,2)))</f>
        <v>#REF!</v>
      </c>
      <c r="F138" s="88" t="e">
        <f>IF(#REF!="","",VLOOKUP(#REF!,#REF!,3))</f>
        <v>#REF!</v>
      </c>
      <c r="G138" s="271"/>
    </row>
    <row r="139" spans="1:7" ht="12.75" customHeight="1">
      <c r="A139" s="119" t="e">
        <f>#REF!</f>
        <v>#REF!</v>
      </c>
      <c r="B139" s="89" t="s">
        <v>125</v>
      </c>
      <c r="C139" s="90" t="e">
        <f>IF(#REF!="","",CONCATENATE(VLOOKUP(#REF!,#REF!,1)," ",VLOOKUP(#REF!,#REF!,2)))</f>
        <v>#REF!</v>
      </c>
      <c r="D139" s="85" t="e">
        <f>IF(#REF!="","",VLOOKUP(#REF!,#REF!,3))</f>
        <v>#REF!</v>
      </c>
      <c r="E139" s="85" t="e">
        <f>IF(#REF!="","",CONCATENATE(VLOOKUP(#REF!,#REF!,1)," ",VLOOKUP(#REF!,#REF!,2)))</f>
        <v>#REF!</v>
      </c>
      <c r="F139" s="85" t="e">
        <f>IF(#REF!="","",VLOOKUP(#REF!,#REF!,3))</f>
        <v>#REF!</v>
      </c>
      <c r="G139" s="272">
        <v>6</v>
      </c>
    </row>
    <row r="140" spans="1:7" ht="12.75" customHeight="1">
      <c r="A140" s="119" t="e">
        <f>#REF!</f>
        <v>#REF!</v>
      </c>
      <c r="B140" s="89" t="s">
        <v>125</v>
      </c>
      <c r="C140" s="90" t="e">
        <f>IF(#REF!="","",CONCATENATE(VLOOKUP(#REF!,#REF!,1)," ",VLOOKUP(#REF!,#REF!,2)))</f>
        <v>#REF!</v>
      </c>
      <c r="D140" s="85" t="e">
        <f>IF(#REF!="","",VLOOKUP(#REF!,#REF!,3))</f>
        <v>#REF!</v>
      </c>
      <c r="E140" s="85" t="e">
        <f>IF(#REF!="","",CONCATENATE(VLOOKUP(#REF!,#REF!,1)," ",VLOOKUP(#REF!,#REF!,2)))</f>
        <v>#REF!</v>
      </c>
      <c r="F140" s="85" t="e">
        <f>IF(#REF!="","",VLOOKUP(#REF!,#REF!,3))</f>
        <v>#REF!</v>
      </c>
      <c r="G140" s="272"/>
    </row>
    <row r="141" spans="1:7" ht="12.75" customHeight="1">
      <c r="A141" s="86" t="e">
        <f>#REF!</f>
        <v>#REF!</v>
      </c>
      <c r="B141" s="86" t="s">
        <v>126</v>
      </c>
      <c r="C141" s="87" t="e">
        <f>IF(#REF!="","",CONCATENATE(VLOOKUP(#REF!,#REF!,1)," ",VLOOKUP(#REF!,#REF!,2)))</f>
        <v>#REF!</v>
      </c>
      <c r="D141" s="88" t="e">
        <f>IF(#REF!="","",VLOOKUP(#REF!,#REF!,3))</f>
        <v>#REF!</v>
      </c>
      <c r="E141" s="88" t="e">
        <f>IF(#REF!="","",CONCATENATE(VLOOKUP(#REF!,#REF!,1)," ",VLOOKUP(#REF!,#REF!,2)))</f>
        <v>#REF!</v>
      </c>
      <c r="F141" s="88" t="e">
        <f>IF(#REF!="","",VLOOKUP(#REF!,#REF!,3))</f>
        <v>#REF!</v>
      </c>
      <c r="G141" s="271">
        <v>7</v>
      </c>
    </row>
    <row r="142" spans="1:7" ht="12.75" customHeight="1">
      <c r="A142" s="86" t="e">
        <f>#REF!</f>
        <v>#REF!</v>
      </c>
      <c r="B142" s="86" t="s">
        <v>126</v>
      </c>
      <c r="C142" s="87" t="e">
        <f>IF(#REF!="","",CONCATENATE(VLOOKUP(#REF!,#REF!,1)," ",VLOOKUP(#REF!,#REF!,2)))</f>
        <v>#REF!</v>
      </c>
      <c r="D142" s="88" t="e">
        <f>IF(#REF!="","",VLOOKUP(#REF!,#REF!,3))</f>
        <v>#REF!</v>
      </c>
      <c r="E142" s="88" t="e">
        <f>IF(#REF!="","",CONCATENATE(VLOOKUP(#REF!,#REF!,1)," ",VLOOKUP(#REF!,#REF!,2)))</f>
        <v>#REF!</v>
      </c>
      <c r="F142" s="88" t="e">
        <f>IF(#REF!="","",VLOOKUP(#REF!,#REF!,3))</f>
        <v>#REF!</v>
      </c>
      <c r="G142" s="271"/>
    </row>
    <row r="143" spans="1:7" ht="12.75" customHeight="1">
      <c r="A143" s="119" t="e">
        <f>#REF!</f>
        <v>#REF!</v>
      </c>
      <c r="B143" s="89" t="s">
        <v>127</v>
      </c>
      <c r="C143" s="90" t="e">
        <f>IF(#REF!="","",CONCATENATE(VLOOKUP(#REF!,#REF!,1)," ",VLOOKUP(#REF!,#REF!,2)))</f>
        <v>#REF!</v>
      </c>
      <c r="D143" s="85" t="e">
        <f>IF(#REF!="","",VLOOKUP(#REF!,#REF!,3))</f>
        <v>#REF!</v>
      </c>
      <c r="E143" s="85" t="e">
        <f>IF(#REF!="","",CONCATENATE(VLOOKUP(#REF!,#REF!,1)," ",VLOOKUP(#REF!,#REF!,2)))</f>
        <v>#REF!</v>
      </c>
      <c r="F143" s="85" t="e">
        <f>IF(#REF!="","",VLOOKUP(#REF!,#REF!,3))</f>
        <v>#REF!</v>
      </c>
      <c r="G143" s="272">
        <v>8</v>
      </c>
    </row>
    <row r="144" spans="1:7" ht="12.75" customHeight="1">
      <c r="A144" s="119" t="e">
        <f>#REF!</f>
        <v>#REF!</v>
      </c>
      <c r="B144" s="89" t="s">
        <v>127</v>
      </c>
      <c r="C144" s="90" t="e">
        <f>IF(#REF!="","",CONCATENATE(VLOOKUP(#REF!,#REF!,1)," ",VLOOKUP(#REF!,#REF!,2)))</f>
        <v>#REF!</v>
      </c>
      <c r="D144" s="85" t="e">
        <f>IF(#REF!="","",VLOOKUP(#REF!,#REF!,3))</f>
        <v>#REF!</v>
      </c>
      <c r="E144" s="85" t="e">
        <f>IF(#REF!="","",CONCATENATE(VLOOKUP(#REF!,#REF!,1)," ",VLOOKUP(#REF!,#REF!,2)))</f>
        <v>#REF!</v>
      </c>
      <c r="F144" s="85" t="e">
        <f>IF(#REF!="","",VLOOKUP(#REF!,#REF!,3))</f>
        <v>#REF!</v>
      </c>
      <c r="G144" s="272"/>
    </row>
    <row r="145" spans="1:7" ht="12.75" customHeight="1">
      <c r="A145" s="86" t="e">
        <f>#REF!</f>
        <v>#REF!</v>
      </c>
      <c r="B145" s="86" t="s">
        <v>128</v>
      </c>
      <c r="C145" s="87" t="e">
        <f>IF(#REF!="","",CONCATENATE(VLOOKUP(#REF!,#REF!,1)," ",VLOOKUP(#REF!,#REF!,2)))</f>
        <v>#REF!</v>
      </c>
      <c r="D145" s="88" t="e">
        <f>IF(#REF!="","",VLOOKUP(#REF!,#REF!,3))</f>
        <v>#REF!</v>
      </c>
      <c r="E145" s="88" t="e">
        <f>IF(#REF!="","",CONCATENATE(VLOOKUP(#REF!,#REF!,1)," ",VLOOKUP(#REF!,#REF!,2)))</f>
        <v>#REF!</v>
      </c>
      <c r="F145" s="88" t="e">
        <f>IF(#REF!="","",VLOOKUP(#REF!,#REF!,3))</f>
        <v>#REF!</v>
      </c>
      <c r="G145" s="271">
        <v>9</v>
      </c>
    </row>
    <row r="146" spans="1:7" ht="12.75" customHeight="1">
      <c r="A146" s="86" t="e">
        <f>#REF!</f>
        <v>#REF!</v>
      </c>
      <c r="B146" s="86" t="s">
        <v>128</v>
      </c>
      <c r="C146" s="87" t="e">
        <f>IF(#REF!="","",CONCATENATE(VLOOKUP(#REF!,#REF!,1)," ",VLOOKUP(#REF!,#REF!,2)))</f>
        <v>#REF!</v>
      </c>
      <c r="D146" s="88" t="e">
        <f>IF(#REF!="","",VLOOKUP(#REF!,#REF!,3))</f>
        <v>#REF!</v>
      </c>
      <c r="E146" s="88" t="e">
        <f>IF(#REF!="","",CONCATENATE(VLOOKUP(#REF!,#REF!,1)," ",VLOOKUP(#REF!,#REF!,2)))</f>
        <v>#REF!</v>
      </c>
      <c r="F146" s="88" t="e">
        <f>IF(#REF!="","",VLOOKUP(#REF!,#REF!,3))</f>
        <v>#REF!</v>
      </c>
      <c r="G146" s="271"/>
    </row>
    <row r="147" spans="1:7" ht="12.75" customHeight="1">
      <c r="A147" s="119" t="e">
        <f>#REF!</f>
        <v>#REF!</v>
      </c>
      <c r="B147" s="89" t="s">
        <v>129</v>
      </c>
      <c r="C147" s="90" t="e">
        <f>IF(#REF!="","",CONCATENATE(VLOOKUP(#REF!,#REF!,1)," ",VLOOKUP(#REF!,#REF!,2)))</f>
        <v>#REF!</v>
      </c>
      <c r="D147" s="85" t="e">
        <f>IF(#REF!="","",VLOOKUP(#REF!,#REF!,3))</f>
        <v>#REF!</v>
      </c>
      <c r="E147" s="85" t="e">
        <f>IF(#REF!="","",CONCATENATE(VLOOKUP(#REF!,#REF!,1)," ",VLOOKUP(#REF!,#REF!,2)))</f>
        <v>#REF!</v>
      </c>
      <c r="F147" s="85" t="e">
        <f>IF(#REF!="","",VLOOKUP(#REF!,#REF!,3))</f>
        <v>#REF!</v>
      </c>
      <c r="G147" s="272">
        <v>10</v>
      </c>
    </row>
    <row r="148" spans="1:7" ht="12.75" customHeight="1">
      <c r="A148" s="119" t="e">
        <f>#REF!</f>
        <v>#REF!</v>
      </c>
      <c r="B148" s="89" t="s">
        <v>129</v>
      </c>
      <c r="C148" s="90" t="e">
        <f>IF(#REF!="","",CONCATENATE(VLOOKUP(#REF!,#REF!,1)," ",VLOOKUP(#REF!,#REF!,2)))</f>
        <v>#REF!</v>
      </c>
      <c r="D148" s="85" t="e">
        <f>IF(#REF!="","",VLOOKUP(#REF!,#REF!,3))</f>
        <v>#REF!</v>
      </c>
      <c r="E148" s="85" t="e">
        <f>IF(#REF!="","",CONCATENATE(VLOOKUP(#REF!,#REF!,1)," ",VLOOKUP(#REF!,#REF!,2)))</f>
        <v>#REF!</v>
      </c>
      <c r="F148" s="85" t="e">
        <f>IF(#REF!="","",VLOOKUP(#REF!,#REF!,3))</f>
        <v>#REF!</v>
      </c>
      <c r="G148" s="272"/>
    </row>
    <row r="149" spans="1:7" ht="12.75" customHeight="1">
      <c r="A149" s="86" t="e">
        <f>#REF!</f>
        <v>#REF!</v>
      </c>
      <c r="B149" s="86" t="s">
        <v>130</v>
      </c>
      <c r="C149" s="87" t="e">
        <f>IF(#REF!="","",CONCATENATE(VLOOKUP(#REF!,#REF!,1)," ",VLOOKUP(#REF!,#REF!,2)))</f>
        <v>#REF!</v>
      </c>
      <c r="D149" s="88" t="e">
        <f>IF(#REF!="","",VLOOKUP(#REF!,#REF!,3))</f>
        <v>#REF!</v>
      </c>
      <c r="E149" s="88" t="e">
        <f>IF(#REF!="","",CONCATENATE(VLOOKUP(#REF!,#REF!,1)," ",VLOOKUP(#REF!,#REF!,2)))</f>
        <v>#REF!</v>
      </c>
      <c r="F149" s="88" t="e">
        <f>IF(#REF!="","",VLOOKUP(#REF!,#REF!,3))</f>
        <v>#REF!</v>
      </c>
      <c r="G149" s="271">
        <v>11</v>
      </c>
    </row>
    <row r="150" spans="1:7" ht="12.75" customHeight="1">
      <c r="A150" s="86" t="e">
        <f>#REF!</f>
        <v>#REF!</v>
      </c>
      <c r="B150" s="86" t="s">
        <v>130</v>
      </c>
      <c r="C150" s="87" t="e">
        <f>IF(#REF!="","",CONCATENATE(VLOOKUP(#REF!,#REF!,1)," ",VLOOKUP(#REF!,#REF!,2)))</f>
        <v>#REF!</v>
      </c>
      <c r="D150" s="88" t="e">
        <f>IF(#REF!="","",VLOOKUP(#REF!,#REF!,3))</f>
        <v>#REF!</v>
      </c>
      <c r="E150" s="88" t="e">
        <f>IF(#REF!="","",CONCATENATE(VLOOKUP(#REF!,#REF!,1)," ",VLOOKUP(#REF!,#REF!,2)))</f>
        <v>#REF!</v>
      </c>
      <c r="F150" s="88" t="e">
        <f>IF(#REF!="","",VLOOKUP(#REF!,#REF!,3))</f>
        <v>#REF!</v>
      </c>
      <c r="G150" s="271"/>
    </row>
    <row r="151" spans="1:7" ht="12.75" customHeight="1">
      <c r="A151" s="119" t="e">
        <f>#REF!</f>
        <v>#REF!</v>
      </c>
      <c r="B151" s="89" t="s">
        <v>131</v>
      </c>
      <c r="C151" s="90" t="e">
        <f>IF(#REF!="","",CONCATENATE(VLOOKUP(#REF!,#REF!,1)," ",VLOOKUP(#REF!,#REF!,2)))</f>
        <v>#REF!</v>
      </c>
      <c r="D151" s="85" t="e">
        <f>IF(#REF!="","",VLOOKUP(#REF!,#REF!,3))</f>
        <v>#REF!</v>
      </c>
      <c r="E151" s="85" t="e">
        <f>IF(#REF!="","",CONCATENATE(VLOOKUP(#REF!,#REF!,1)," ",VLOOKUP(#REF!,#REF!,2)))</f>
        <v>#REF!</v>
      </c>
      <c r="F151" s="85" t="e">
        <f>IF(#REF!="","",VLOOKUP(#REF!,#REF!,3))</f>
        <v>#REF!</v>
      </c>
      <c r="G151" s="272">
        <v>12</v>
      </c>
    </row>
    <row r="152" spans="1:7" ht="12.75" customHeight="1">
      <c r="A152" s="119" t="e">
        <f>#REF!</f>
        <v>#REF!</v>
      </c>
      <c r="B152" s="89" t="s">
        <v>131</v>
      </c>
      <c r="C152" s="90" t="e">
        <f>IF(#REF!="","",CONCATENATE(VLOOKUP(#REF!,#REF!,1)," ",VLOOKUP(#REF!,#REF!,2)))</f>
        <v>#REF!</v>
      </c>
      <c r="D152" s="85" t="e">
        <f>IF(#REF!="","",VLOOKUP(#REF!,#REF!,3))</f>
        <v>#REF!</v>
      </c>
      <c r="E152" s="85" t="e">
        <f>IF(#REF!="","",CONCATENATE(VLOOKUP(#REF!,#REF!,1)," ",VLOOKUP(#REF!,#REF!,2)))</f>
        <v>#REF!</v>
      </c>
      <c r="F152" s="85" t="e">
        <f>IF(#REF!="","",VLOOKUP(#REF!,#REF!,3))</f>
        <v>#REF!</v>
      </c>
      <c r="G152" s="272"/>
    </row>
    <row r="153" spans="1:7" ht="12.75" customHeight="1">
      <c r="A153" s="86" t="e">
        <f>#REF!</f>
        <v>#REF!</v>
      </c>
      <c r="B153" s="86" t="s">
        <v>132</v>
      </c>
      <c r="C153" s="87" t="e">
        <f>IF(#REF!="","",CONCATENATE(VLOOKUP(#REF!,#REF!,1)," ",VLOOKUP(#REF!,#REF!,2)))</f>
        <v>#REF!</v>
      </c>
      <c r="D153" s="88" t="e">
        <f>IF(#REF!="","",VLOOKUP(#REF!,#REF!,3))</f>
        <v>#REF!</v>
      </c>
      <c r="E153" s="88" t="e">
        <f>IF(#REF!="","",CONCATENATE(VLOOKUP(#REF!,#REF!,1)," ",VLOOKUP(#REF!,#REF!,2)))</f>
        <v>#REF!</v>
      </c>
      <c r="F153" s="88" t="e">
        <f>IF(#REF!="","",VLOOKUP(#REF!,#REF!,3))</f>
        <v>#REF!</v>
      </c>
      <c r="G153" s="271">
        <v>13</v>
      </c>
    </row>
    <row r="154" spans="1:7" ht="12.75" customHeight="1">
      <c r="A154" s="86" t="e">
        <f>#REF!</f>
        <v>#REF!</v>
      </c>
      <c r="B154" s="86" t="s">
        <v>132</v>
      </c>
      <c r="C154" s="87" t="e">
        <f>IF(#REF!="","",CONCATENATE(VLOOKUP(#REF!,#REF!,1)," ",VLOOKUP(#REF!,#REF!,2)))</f>
        <v>#REF!</v>
      </c>
      <c r="D154" s="88" t="e">
        <f>IF(#REF!="","",VLOOKUP(#REF!,#REF!,3))</f>
        <v>#REF!</v>
      </c>
      <c r="E154" s="88" t="e">
        <f>IF(#REF!="","",CONCATENATE(VLOOKUP(#REF!,#REF!,1)," ",VLOOKUP(#REF!,#REF!,2)))</f>
        <v>#REF!</v>
      </c>
      <c r="F154" s="88" t="e">
        <f>IF(#REF!="","",VLOOKUP(#REF!,#REF!,3))</f>
        <v>#REF!</v>
      </c>
      <c r="G154" s="271"/>
    </row>
    <row r="155" spans="1:7" ht="12.75" customHeight="1">
      <c r="A155" s="119" t="e">
        <f>#REF!</f>
        <v>#REF!</v>
      </c>
      <c r="B155" s="89" t="s">
        <v>133</v>
      </c>
      <c r="C155" s="90" t="e">
        <f>IF(#REF!="","",CONCATENATE(VLOOKUP(#REF!,#REF!,1)," ",VLOOKUP(#REF!,#REF!,2)))</f>
        <v>#REF!</v>
      </c>
      <c r="D155" s="85" t="e">
        <f>IF(#REF!="","",VLOOKUP(#REF!,#REF!,3))</f>
        <v>#REF!</v>
      </c>
      <c r="E155" s="85" t="e">
        <f>IF(#REF!="","",CONCATENATE(VLOOKUP(#REF!,#REF!,1)," ",VLOOKUP(#REF!,#REF!,2)))</f>
        <v>#REF!</v>
      </c>
      <c r="F155" s="85" t="e">
        <f>IF(#REF!="","",VLOOKUP(#REF!,#REF!,3))</f>
        <v>#REF!</v>
      </c>
      <c r="G155" s="272">
        <v>14</v>
      </c>
    </row>
    <row r="156" spans="1:7" ht="12.75" customHeight="1">
      <c r="A156" s="119" t="e">
        <f>#REF!</f>
        <v>#REF!</v>
      </c>
      <c r="B156" s="89" t="s">
        <v>133</v>
      </c>
      <c r="C156" s="90" t="e">
        <f>IF(#REF!="","",CONCATENATE(VLOOKUP(#REF!,#REF!,1)," ",VLOOKUP(#REF!,#REF!,2)))</f>
        <v>#REF!</v>
      </c>
      <c r="D156" s="85" t="e">
        <f>IF(#REF!="","",VLOOKUP(#REF!,#REF!,3))</f>
        <v>#REF!</v>
      </c>
      <c r="E156" s="85" t="e">
        <f>IF(#REF!="","",CONCATENATE(VLOOKUP(#REF!,#REF!,1)," ",VLOOKUP(#REF!,#REF!,2)))</f>
        <v>#REF!</v>
      </c>
      <c r="F156" s="85" t="e">
        <f>IF(#REF!="","",VLOOKUP(#REF!,#REF!,3))</f>
        <v>#REF!</v>
      </c>
      <c r="G156" s="272"/>
    </row>
    <row r="157" spans="1:7" ht="12.75" customHeight="1">
      <c r="A157" s="86" t="e">
        <f>#REF!</f>
        <v>#REF!</v>
      </c>
      <c r="B157" s="86" t="s">
        <v>134</v>
      </c>
      <c r="C157" s="87" t="e">
        <f>IF(#REF!="","",CONCATENATE(VLOOKUP(#REF!,#REF!,1)," ",VLOOKUP(#REF!,#REF!,2)))</f>
        <v>#REF!</v>
      </c>
      <c r="D157" s="88" t="e">
        <f>IF(#REF!="","",VLOOKUP(#REF!,#REF!,3))</f>
        <v>#REF!</v>
      </c>
      <c r="E157" s="88" t="e">
        <f>IF(#REF!="","",CONCATENATE(VLOOKUP(#REF!,#REF!,1)," ",VLOOKUP(#REF!,#REF!,2)))</f>
        <v>#REF!</v>
      </c>
      <c r="F157" s="88" t="e">
        <f>IF(#REF!="","",VLOOKUP(#REF!,#REF!,3))</f>
        <v>#REF!</v>
      </c>
      <c r="G157" s="271">
        <v>15</v>
      </c>
    </row>
    <row r="158" spans="1:7" ht="12.75" customHeight="1">
      <c r="A158" s="86" t="e">
        <f>#REF!</f>
        <v>#REF!</v>
      </c>
      <c r="B158" s="86" t="s">
        <v>134</v>
      </c>
      <c r="C158" s="87" t="e">
        <f>IF(#REF!="","",CONCATENATE(VLOOKUP(#REF!,#REF!,1)," ",VLOOKUP(#REF!,#REF!,2)))</f>
        <v>#REF!</v>
      </c>
      <c r="D158" s="88" t="e">
        <f>IF(#REF!="","",VLOOKUP(#REF!,#REF!,3))</f>
        <v>#REF!</v>
      </c>
      <c r="E158" s="88" t="e">
        <f>IF(#REF!="","",CONCATENATE(VLOOKUP(#REF!,#REF!,1)," ",VLOOKUP(#REF!,#REF!,2)))</f>
        <v>#REF!</v>
      </c>
      <c r="F158" s="88" t="e">
        <f>IF(#REF!="","",VLOOKUP(#REF!,#REF!,3))</f>
        <v>#REF!</v>
      </c>
      <c r="G158" s="271"/>
    </row>
    <row r="159" spans="1:7" ht="12.75" customHeight="1">
      <c r="A159" s="119" t="e">
        <f>#REF!</f>
        <v>#REF!</v>
      </c>
      <c r="B159" s="89" t="s">
        <v>135</v>
      </c>
      <c r="C159" s="90" t="e">
        <f>IF(#REF!="","",CONCATENATE(VLOOKUP(#REF!,#REF!,1)," ",VLOOKUP(#REF!,#REF!,2)))</f>
        <v>#REF!</v>
      </c>
      <c r="D159" s="85" t="e">
        <f>IF(#REF!="","",VLOOKUP(#REF!,#REF!,3))</f>
        <v>#REF!</v>
      </c>
      <c r="E159" s="85" t="e">
        <f>IF(#REF!="","",CONCATENATE(VLOOKUP(#REF!,#REF!,1)," ",VLOOKUP(#REF!,#REF!,2)))</f>
        <v>#REF!</v>
      </c>
      <c r="F159" s="85" t="e">
        <f>IF(#REF!="","",VLOOKUP(#REF!,#REF!,3))</f>
        <v>#REF!</v>
      </c>
      <c r="G159" s="272">
        <v>16</v>
      </c>
    </row>
    <row r="160" spans="1:7" ht="12.75" customHeight="1">
      <c r="A160" s="119" t="e">
        <f>#REF!</f>
        <v>#REF!</v>
      </c>
      <c r="B160" s="89" t="s">
        <v>135</v>
      </c>
      <c r="C160" s="90" t="e">
        <f>IF(#REF!="","",CONCATENATE(VLOOKUP(#REF!,#REF!,1)," ",VLOOKUP(#REF!,#REF!,2)))</f>
        <v>#REF!</v>
      </c>
      <c r="D160" s="85" t="e">
        <f>IF(#REF!="","",VLOOKUP(#REF!,#REF!,3))</f>
        <v>#REF!</v>
      </c>
      <c r="E160" s="85" t="e">
        <f>IF(#REF!="","",CONCATENATE(VLOOKUP(#REF!,#REF!,1)," ",VLOOKUP(#REF!,#REF!,2)))</f>
        <v>#REF!</v>
      </c>
      <c r="F160" s="85" t="e">
        <f>IF(#REF!="","",VLOOKUP(#REF!,#REF!,3))</f>
        <v>#REF!</v>
      </c>
      <c r="G160" s="272"/>
    </row>
    <row r="161" spans="1:7" ht="12.75" customHeight="1">
      <c r="A161" s="86" t="e">
        <f>#REF!</f>
        <v>#REF!</v>
      </c>
      <c r="B161" s="86" t="s">
        <v>136</v>
      </c>
      <c r="C161" s="87" t="e">
        <f>IF(#REF!="","",CONCATENATE(VLOOKUP(#REF!,#REF!,1)," ",VLOOKUP(#REF!,#REF!,2)))</f>
        <v>#REF!</v>
      </c>
      <c r="D161" s="88" t="e">
        <f>IF(#REF!="","",VLOOKUP(#REF!,#REF!,3))</f>
        <v>#REF!</v>
      </c>
      <c r="E161" s="88" t="e">
        <f>IF(#REF!="","",CONCATENATE(VLOOKUP(#REF!,#REF!,1)," ",VLOOKUP(#REF!,#REF!,2)))</f>
        <v>#REF!</v>
      </c>
      <c r="F161" s="88" t="e">
        <f>IF(#REF!="","",VLOOKUP(#REF!,#REF!,3))</f>
        <v>#REF!</v>
      </c>
      <c r="G161" s="271">
        <v>17</v>
      </c>
    </row>
    <row r="162" spans="1:7" ht="12.75" customHeight="1">
      <c r="A162" s="86" t="e">
        <f>#REF!</f>
        <v>#REF!</v>
      </c>
      <c r="B162" s="86" t="s">
        <v>136</v>
      </c>
      <c r="C162" s="87" t="e">
        <f>IF(#REF!="","",CONCATENATE(VLOOKUP(#REF!,#REF!,1)," ",VLOOKUP(#REF!,#REF!,2)))</f>
        <v>#REF!</v>
      </c>
      <c r="D162" s="88" t="e">
        <f>IF(#REF!="","",VLOOKUP(#REF!,#REF!,3))</f>
        <v>#REF!</v>
      </c>
      <c r="E162" s="88" t="e">
        <f>IF(#REF!="","",CONCATENATE(VLOOKUP(#REF!,#REF!,1)," ",VLOOKUP(#REF!,#REF!,2)))</f>
        <v>#REF!</v>
      </c>
      <c r="F162" s="88" t="e">
        <f>IF(#REF!="","",VLOOKUP(#REF!,#REF!,3))</f>
        <v>#REF!</v>
      </c>
      <c r="G162" s="271"/>
    </row>
    <row r="163" spans="1:7" ht="12.75" customHeight="1">
      <c r="A163" s="119" t="e">
        <f>#REF!</f>
        <v>#REF!</v>
      </c>
      <c r="B163" s="89" t="s">
        <v>137</v>
      </c>
      <c r="C163" s="90" t="e">
        <f>IF(#REF!="","",CONCATENATE(VLOOKUP(#REF!,#REF!,1)," ",VLOOKUP(#REF!,#REF!,2)))</f>
        <v>#REF!</v>
      </c>
      <c r="D163" s="85" t="e">
        <f>IF(#REF!="","",VLOOKUP(#REF!,#REF!,3))</f>
        <v>#REF!</v>
      </c>
      <c r="E163" s="85" t="e">
        <f>IF(#REF!="","",CONCATENATE(VLOOKUP(#REF!,#REF!,1)," ",VLOOKUP(#REF!,#REF!,2)))</f>
        <v>#REF!</v>
      </c>
      <c r="F163" s="85" t="e">
        <f>IF(#REF!="","",VLOOKUP(#REF!,#REF!,3))</f>
        <v>#REF!</v>
      </c>
      <c r="G163" s="272">
        <v>18</v>
      </c>
    </row>
    <row r="164" spans="1:7" ht="12.75" customHeight="1">
      <c r="A164" s="119" t="e">
        <f>#REF!</f>
        <v>#REF!</v>
      </c>
      <c r="B164" s="89" t="s">
        <v>137</v>
      </c>
      <c r="C164" s="90" t="e">
        <f>IF(#REF!="","",CONCATENATE(VLOOKUP(#REF!,#REF!,1)," ",VLOOKUP(#REF!,#REF!,2)))</f>
        <v>#REF!</v>
      </c>
      <c r="D164" s="85" t="e">
        <f>IF(#REF!="","",VLOOKUP(#REF!,#REF!,3))</f>
        <v>#REF!</v>
      </c>
      <c r="E164" s="85" t="e">
        <f>IF(#REF!="","",CONCATENATE(VLOOKUP(#REF!,#REF!,1)," ",VLOOKUP(#REF!,#REF!,2)))</f>
        <v>#REF!</v>
      </c>
      <c r="F164" s="85" t="e">
        <f>IF(#REF!="","",VLOOKUP(#REF!,#REF!,3))</f>
        <v>#REF!</v>
      </c>
      <c r="G164" s="272"/>
    </row>
    <row r="165" spans="1:7" ht="12.75" customHeight="1">
      <c r="A165" s="86" t="e">
        <f>#REF!</f>
        <v>#REF!</v>
      </c>
      <c r="B165" s="86" t="s">
        <v>138</v>
      </c>
      <c r="C165" s="87" t="e">
        <f>IF(#REF!="","",CONCATENATE(VLOOKUP(#REF!,#REF!,1)," ",VLOOKUP(#REF!,#REF!,2)))</f>
        <v>#REF!</v>
      </c>
      <c r="D165" s="88" t="e">
        <f>IF(#REF!="","",VLOOKUP(#REF!,#REF!,3))</f>
        <v>#REF!</v>
      </c>
      <c r="E165" s="88" t="e">
        <f>IF(#REF!="","",CONCATENATE(VLOOKUP(#REF!,#REF!,1)," ",VLOOKUP(#REF!,#REF!,2)))</f>
        <v>#REF!</v>
      </c>
      <c r="F165" s="88" t="e">
        <f>IF(#REF!="","",VLOOKUP(#REF!,#REF!,3))</f>
        <v>#REF!</v>
      </c>
      <c r="G165" s="271">
        <v>19</v>
      </c>
    </row>
    <row r="166" spans="1:7" ht="12.75" customHeight="1">
      <c r="A166" s="86" t="e">
        <f>#REF!</f>
        <v>#REF!</v>
      </c>
      <c r="B166" s="86" t="s">
        <v>138</v>
      </c>
      <c r="C166" s="87" t="e">
        <f>IF(#REF!="","",CONCATENATE(VLOOKUP(#REF!,#REF!,1)," ",VLOOKUP(#REF!,#REF!,2)))</f>
        <v>#REF!</v>
      </c>
      <c r="D166" s="88" t="e">
        <f>IF(#REF!="","",VLOOKUP(#REF!,#REF!,3))</f>
        <v>#REF!</v>
      </c>
      <c r="E166" s="88" t="e">
        <f>IF(#REF!="","",CONCATENATE(VLOOKUP(#REF!,#REF!,1)," ",VLOOKUP(#REF!,#REF!,2)))</f>
        <v>#REF!</v>
      </c>
      <c r="F166" s="88" t="e">
        <f>IF(#REF!="","",VLOOKUP(#REF!,#REF!,3))</f>
        <v>#REF!</v>
      </c>
      <c r="G166" s="271"/>
    </row>
    <row r="167" spans="1:7" ht="12.75" customHeight="1">
      <c r="A167" s="119" t="e">
        <f>#REF!</f>
        <v>#REF!</v>
      </c>
      <c r="B167" s="89" t="s">
        <v>139</v>
      </c>
      <c r="C167" s="90" t="e">
        <f>IF(#REF!="","",CONCATENATE(VLOOKUP(#REF!,#REF!,1)," ",VLOOKUP(#REF!,#REF!,2)))</f>
        <v>#REF!</v>
      </c>
      <c r="D167" s="85" t="e">
        <f>IF(#REF!="","",VLOOKUP(#REF!,#REF!,3))</f>
        <v>#REF!</v>
      </c>
      <c r="E167" s="85" t="e">
        <f>IF(#REF!="","",CONCATENATE(VLOOKUP(#REF!,#REF!,1)," ",VLOOKUP(#REF!,#REF!,2)))</f>
        <v>#REF!</v>
      </c>
      <c r="F167" s="85" t="e">
        <f>IF(#REF!="","",VLOOKUP(#REF!,#REF!,3))</f>
        <v>#REF!</v>
      </c>
      <c r="G167" s="272">
        <v>20</v>
      </c>
    </row>
    <row r="168" spans="1:7" ht="12.75" customHeight="1">
      <c r="A168" s="119" t="e">
        <f>#REF!</f>
        <v>#REF!</v>
      </c>
      <c r="B168" s="89" t="s">
        <v>139</v>
      </c>
      <c r="C168" s="90" t="e">
        <f>IF(#REF!="","",CONCATENATE(VLOOKUP(#REF!,#REF!,1)," ",VLOOKUP(#REF!,#REF!,2)))</f>
        <v>#REF!</v>
      </c>
      <c r="D168" s="85" t="e">
        <f>IF(#REF!="","",VLOOKUP(#REF!,#REF!,3))</f>
        <v>#REF!</v>
      </c>
      <c r="E168" s="85" t="e">
        <f>IF(#REF!="","",CONCATENATE(VLOOKUP(#REF!,#REF!,1)," ",VLOOKUP(#REF!,#REF!,2)))</f>
        <v>#REF!</v>
      </c>
      <c r="F168" s="85" t="e">
        <f>IF(#REF!="","",VLOOKUP(#REF!,#REF!,3))</f>
        <v>#REF!</v>
      </c>
      <c r="G168" s="272"/>
    </row>
    <row r="169" spans="1:7" ht="12.75" customHeight="1">
      <c r="A169" s="86" t="e">
        <f>#REF!</f>
        <v>#REF!</v>
      </c>
      <c r="B169" s="86" t="s">
        <v>140</v>
      </c>
      <c r="C169" s="87" t="e">
        <f>IF(#REF!="","",CONCATENATE(VLOOKUP(#REF!,#REF!,1)," ",VLOOKUP(#REF!,#REF!,2)))</f>
        <v>#REF!</v>
      </c>
      <c r="D169" s="88" t="e">
        <f>IF(#REF!="","",VLOOKUP(#REF!,#REF!,3))</f>
        <v>#REF!</v>
      </c>
      <c r="E169" s="88" t="e">
        <f>IF(#REF!="","",CONCATENATE(VLOOKUP(#REF!,#REF!,1)," ",VLOOKUP(#REF!,#REF!,2)))</f>
        <v>#REF!</v>
      </c>
      <c r="F169" s="88" t="e">
        <f>IF(#REF!="","",VLOOKUP(#REF!,#REF!,3))</f>
        <v>#REF!</v>
      </c>
      <c r="G169" s="271">
        <v>21</v>
      </c>
    </row>
    <row r="170" spans="1:7" ht="12.75" customHeight="1">
      <c r="A170" s="86" t="e">
        <f>#REF!</f>
        <v>#REF!</v>
      </c>
      <c r="B170" s="86" t="s">
        <v>140</v>
      </c>
      <c r="C170" s="87" t="e">
        <f>IF(#REF!="","",CONCATENATE(VLOOKUP(#REF!,#REF!,1)," ",VLOOKUP(#REF!,#REF!,2)))</f>
        <v>#REF!</v>
      </c>
      <c r="D170" s="88" t="e">
        <f>IF(#REF!="","",VLOOKUP(#REF!,#REF!,3))</f>
        <v>#REF!</v>
      </c>
      <c r="E170" s="88" t="e">
        <f>IF(#REF!="","",CONCATENATE(VLOOKUP(#REF!,#REF!,1)," ",VLOOKUP(#REF!,#REF!,2)))</f>
        <v>#REF!</v>
      </c>
      <c r="F170" s="88" t="e">
        <f>IF(#REF!="","",VLOOKUP(#REF!,#REF!,3))</f>
        <v>#REF!</v>
      </c>
      <c r="G170" s="271"/>
    </row>
    <row r="171" spans="1:7" ht="12.75" customHeight="1">
      <c r="A171" s="119" t="e">
        <f>#REF!</f>
        <v>#REF!</v>
      </c>
      <c r="B171" s="89" t="s">
        <v>141</v>
      </c>
      <c r="C171" s="90" t="e">
        <f>IF(#REF!="","",CONCATENATE(VLOOKUP(#REF!,#REF!,1)," ",VLOOKUP(#REF!,#REF!,2)))</f>
        <v>#REF!</v>
      </c>
      <c r="D171" s="85" t="e">
        <f>IF(#REF!="","",VLOOKUP(#REF!,#REF!,3))</f>
        <v>#REF!</v>
      </c>
      <c r="E171" s="85" t="e">
        <f>IF(#REF!="","",CONCATENATE(VLOOKUP(#REF!,#REF!,1)," ",VLOOKUP(#REF!,#REF!,2)))</f>
        <v>#REF!</v>
      </c>
      <c r="F171" s="85" t="e">
        <f>IF(#REF!="","",VLOOKUP(#REF!,#REF!,3))</f>
        <v>#REF!</v>
      </c>
      <c r="G171" s="272">
        <v>22</v>
      </c>
    </row>
    <row r="172" spans="1:7" ht="12.75" customHeight="1">
      <c r="A172" s="119" t="e">
        <f>#REF!</f>
        <v>#REF!</v>
      </c>
      <c r="B172" s="89" t="s">
        <v>141</v>
      </c>
      <c r="C172" s="90" t="e">
        <f>IF(#REF!="","",CONCATENATE(VLOOKUP(#REF!,#REF!,1)," ",VLOOKUP(#REF!,#REF!,2)))</f>
        <v>#REF!</v>
      </c>
      <c r="D172" s="85" t="e">
        <f>IF(#REF!="","",VLOOKUP(#REF!,#REF!,3))</f>
        <v>#REF!</v>
      </c>
      <c r="E172" s="85" t="e">
        <f>IF(#REF!="","",CONCATENATE(VLOOKUP(#REF!,#REF!,1)," ",VLOOKUP(#REF!,#REF!,2)))</f>
        <v>#REF!</v>
      </c>
      <c r="F172" s="85" t="e">
        <f>IF(#REF!="","",VLOOKUP(#REF!,#REF!,3))</f>
        <v>#REF!</v>
      </c>
      <c r="G172" s="272"/>
    </row>
    <row r="173" spans="1:7" ht="12.75" customHeight="1">
      <c r="A173" s="86" t="e">
        <f>#REF!</f>
        <v>#REF!</v>
      </c>
      <c r="B173" s="86" t="s">
        <v>142</v>
      </c>
      <c r="C173" s="87" t="e">
        <f>IF(#REF!="","",CONCATENATE(VLOOKUP(#REF!,#REF!,1)," ",VLOOKUP(#REF!,#REF!,2)))</f>
        <v>#REF!</v>
      </c>
      <c r="D173" s="88" t="e">
        <f>IF(#REF!="","",VLOOKUP(#REF!,#REF!,3))</f>
        <v>#REF!</v>
      </c>
      <c r="E173" s="88" t="e">
        <f>IF(#REF!="","",CONCATENATE(VLOOKUP(#REF!,#REF!,1)," ",VLOOKUP(#REF!,#REF!,2)))</f>
        <v>#REF!</v>
      </c>
      <c r="F173" s="88" t="e">
        <f>IF(#REF!="","",VLOOKUP(#REF!,#REF!,3))</f>
        <v>#REF!</v>
      </c>
      <c r="G173" s="271">
        <v>23</v>
      </c>
    </row>
    <row r="174" spans="1:7" ht="12.75" customHeight="1">
      <c r="A174" s="86" t="e">
        <f>#REF!</f>
        <v>#REF!</v>
      </c>
      <c r="B174" s="86" t="s">
        <v>142</v>
      </c>
      <c r="C174" s="87" t="e">
        <f>IF(#REF!="","",CONCATENATE(VLOOKUP(#REF!,#REF!,1)," ",VLOOKUP(#REF!,#REF!,2)))</f>
        <v>#REF!</v>
      </c>
      <c r="D174" s="88" t="e">
        <f>IF(#REF!="","",VLOOKUP(#REF!,#REF!,3))</f>
        <v>#REF!</v>
      </c>
      <c r="E174" s="88" t="e">
        <f>IF(#REF!="","",CONCATENATE(VLOOKUP(#REF!,#REF!,1)," ",VLOOKUP(#REF!,#REF!,2)))</f>
        <v>#REF!</v>
      </c>
      <c r="F174" s="88" t="e">
        <f>IF(#REF!="","",VLOOKUP(#REF!,#REF!,3))</f>
        <v>#REF!</v>
      </c>
      <c r="G174" s="271"/>
    </row>
    <row r="175" spans="1:7" ht="12.75" customHeight="1">
      <c r="A175" s="119" t="e">
        <f>#REF!</f>
        <v>#REF!</v>
      </c>
      <c r="B175" s="89" t="s">
        <v>143</v>
      </c>
      <c r="C175" s="90" t="e">
        <f>IF(#REF!="","",CONCATENATE(VLOOKUP(#REF!,#REF!,1)," ",VLOOKUP(#REF!,#REF!,2)))</f>
        <v>#REF!</v>
      </c>
      <c r="D175" s="85" t="e">
        <f>IF(#REF!="","",VLOOKUP(#REF!,#REF!,3))</f>
        <v>#REF!</v>
      </c>
      <c r="E175" s="85" t="e">
        <f>IF(#REF!="","",CONCATENATE(VLOOKUP(#REF!,#REF!,1)," ",VLOOKUP(#REF!,#REF!,2)))</f>
        <v>#REF!</v>
      </c>
      <c r="F175" s="85" t="e">
        <f>IF(#REF!="","",VLOOKUP(#REF!,#REF!,3))</f>
        <v>#REF!</v>
      </c>
      <c r="G175" s="272">
        <v>24</v>
      </c>
    </row>
    <row r="176" spans="1:7" ht="12.75" customHeight="1">
      <c r="A176" s="119" t="e">
        <f>#REF!</f>
        <v>#REF!</v>
      </c>
      <c r="B176" s="89" t="s">
        <v>143</v>
      </c>
      <c r="C176" s="90" t="e">
        <f>IF(#REF!="","",CONCATENATE(VLOOKUP(#REF!,#REF!,1)," ",VLOOKUP(#REF!,#REF!,2)))</f>
        <v>#REF!</v>
      </c>
      <c r="D176" s="85" t="e">
        <f>IF(#REF!="","",VLOOKUP(#REF!,#REF!,3))</f>
        <v>#REF!</v>
      </c>
      <c r="E176" s="85" t="e">
        <f>IF(#REF!="","",CONCATENATE(VLOOKUP(#REF!,#REF!,1)," ",VLOOKUP(#REF!,#REF!,2)))</f>
        <v>#REF!</v>
      </c>
      <c r="F176" s="85" t="e">
        <f>IF(#REF!="","",VLOOKUP(#REF!,#REF!,3))</f>
        <v>#REF!</v>
      </c>
      <c r="G176" s="272"/>
    </row>
    <row r="177" spans="1:7" ht="12.75" customHeight="1">
      <c r="A177" s="86" t="e">
        <f>#REF!</f>
        <v>#REF!</v>
      </c>
      <c r="B177" s="86" t="s">
        <v>144</v>
      </c>
      <c r="C177" s="87" t="e">
        <f>IF(#REF!="","",CONCATENATE(VLOOKUP(#REF!,#REF!,1)," ",VLOOKUP(#REF!,#REF!,2)))</f>
        <v>#REF!</v>
      </c>
      <c r="D177" s="88" t="e">
        <f>IF(#REF!="","",VLOOKUP(#REF!,#REF!,3))</f>
        <v>#REF!</v>
      </c>
      <c r="E177" s="88" t="e">
        <f>IF(#REF!="","",CONCATENATE(VLOOKUP(#REF!,#REF!,1)," ",VLOOKUP(#REF!,#REF!,2)))</f>
        <v>#REF!</v>
      </c>
      <c r="F177" s="88" t="e">
        <f>IF(#REF!="","",VLOOKUP(#REF!,#REF!,3))</f>
        <v>#REF!</v>
      </c>
      <c r="G177" s="271">
        <v>25</v>
      </c>
    </row>
    <row r="178" spans="1:7" ht="12.75" customHeight="1">
      <c r="A178" s="86" t="e">
        <f>#REF!</f>
        <v>#REF!</v>
      </c>
      <c r="B178" s="86" t="s">
        <v>144</v>
      </c>
      <c r="C178" s="87" t="e">
        <f>IF(#REF!="","",CONCATENATE(VLOOKUP(#REF!,#REF!,1)," ",VLOOKUP(#REF!,#REF!,2)))</f>
        <v>#REF!</v>
      </c>
      <c r="D178" s="88" t="e">
        <f>IF(#REF!="","",VLOOKUP(#REF!,#REF!,3))</f>
        <v>#REF!</v>
      </c>
      <c r="E178" s="88" t="e">
        <f>IF(#REF!="","",CONCATENATE(VLOOKUP(#REF!,#REF!,1)," ",VLOOKUP(#REF!,#REF!,2)))</f>
        <v>#REF!</v>
      </c>
      <c r="F178" s="88" t="e">
        <f>IF(#REF!="","",VLOOKUP(#REF!,#REF!,3))</f>
        <v>#REF!</v>
      </c>
      <c r="G178" s="271"/>
    </row>
    <row r="179" spans="1:7" ht="12.75" customHeight="1">
      <c r="A179" s="119" t="e">
        <f>#REF!</f>
        <v>#REF!</v>
      </c>
      <c r="B179" s="89" t="s">
        <v>145</v>
      </c>
      <c r="C179" s="90" t="e">
        <f>IF(#REF!="","",CONCATENATE(VLOOKUP(#REF!,#REF!,1)," ",VLOOKUP(#REF!,#REF!,2)))</f>
        <v>#REF!</v>
      </c>
      <c r="D179" s="85" t="e">
        <f>IF(#REF!="","",VLOOKUP(#REF!,#REF!,3))</f>
        <v>#REF!</v>
      </c>
      <c r="E179" s="85" t="e">
        <f>IF(#REF!="","",CONCATENATE(VLOOKUP(#REF!,#REF!,1)," ",VLOOKUP(#REF!,#REF!,2)))</f>
        <v>#REF!</v>
      </c>
      <c r="F179" s="85" t="e">
        <f>IF(#REF!="","",VLOOKUP(#REF!,#REF!,3))</f>
        <v>#REF!</v>
      </c>
      <c r="G179" s="272">
        <v>26</v>
      </c>
    </row>
    <row r="180" spans="1:7" ht="12.75" customHeight="1">
      <c r="A180" s="119" t="e">
        <f>#REF!</f>
        <v>#REF!</v>
      </c>
      <c r="B180" s="89" t="s">
        <v>145</v>
      </c>
      <c r="C180" s="90" t="e">
        <f>IF(#REF!="","",CONCATENATE(VLOOKUP(#REF!,#REF!,1)," ",VLOOKUP(#REF!,#REF!,2)))</f>
        <v>#REF!</v>
      </c>
      <c r="D180" s="85" t="e">
        <f>IF(#REF!="","",VLOOKUP(#REF!,#REF!,3))</f>
        <v>#REF!</v>
      </c>
      <c r="E180" s="85" t="e">
        <f>IF(#REF!="","",CONCATENATE(VLOOKUP(#REF!,#REF!,1)," ",VLOOKUP(#REF!,#REF!,2)))</f>
        <v>#REF!</v>
      </c>
      <c r="F180" s="85" t="e">
        <f>IF(#REF!="","",VLOOKUP(#REF!,#REF!,3))</f>
        <v>#REF!</v>
      </c>
      <c r="G180" s="272"/>
    </row>
    <row r="181" spans="1:7" ht="12.75" customHeight="1">
      <c r="A181" s="86" t="e">
        <f>#REF!</f>
        <v>#REF!</v>
      </c>
      <c r="B181" s="86" t="s">
        <v>146</v>
      </c>
      <c r="C181" s="87" t="e">
        <f>IF(#REF!="","",CONCATENATE(VLOOKUP(#REF!,#REF!,1)," ",VLOOKUP(#REF!,#REF!,2)))</f>
        <v>#REF!</v>
      </c>
      <c r="D181" s="88" t="e">
        <f>IF(#REF!="","",VLOOKUP(#REF!,#REF!,3))</f>
        <v>#REF!</v>
      </c>
      <c r="E181" s="88" t="e">
        <f>IF(#REF!="","",CONCATENATE(VLOOKUP(#REF!,#REF!,1)," ",VLOOKUP(#REF!,#REF!,2)))</f>
        <v>#REF!</v>
      </c>
      <c r="F181" s="88" t="e">
        <f>IF(#REF!="","",VLOOKUP(#REF!,#REF!,3))</f>
        <v>#REF!</v>
      </c>
      <c r="G181" s="271">
        <v>27</v>
      </c>
    </row>
    <row r="182" spans="1:7" ht="12.75" customHeight="1">
      <c r="A182" s="86" t="e">
        <f>#REF!</f>
        <v>#REF!</v>
      </c>
      <c r="B182" s="86" t="s">
        <v>146</v>
      </c>
      <c r="C182" s="87" t="e">
        <f>IF(#REF!="","",CONCATENATE(VLOOKUP(#REF!,#REF!,1)," ",VLOOKUP(#REF!,#REF!,2)))</f>
        <v>#REF!</v>
      </c>
      <c r="D182" s="88" t="e">
        <f>IF(#REF!="","",VLOOKUP(#REF!,#REF!,3))</f>
        <v>#REF!</v>
      </c>
      <c r="E182" s="88" t="e">
        <f>IF(#REF!="","",CONCATENATE(VLOOKUP(#REF!,#REF!,1)," ",VLOOKUP(#REF!,#REF!,2)))</f>
        <v>#REF!</v>
      </c>
      <c r="F182" s="88" t="e">
        <f>IF(#REF!="","",VLOOKUP(#REF!,#REF!,3))</f>
        <v>#REF!</v>
      </c>
      <c r="G182" s="271"/>
    </row>
    <row r="183" spans="1:7" ht="12.75" customHeight="1">
      <c r="A183" s="119" t="e">
        <f>#REF!</f>
        <v>#REF!</v>
      </c>
      <c r="B183" s="89" t="s">
        <v>147</v>
      </c>
      <c r="C183" s="90" t="e">
        <f>IF(#REF!="","",CONCATENATE(VLOOKUP(#REF!,#REF!,1)," ",VLOOKUP(#REF!,#REF!,2)))</f>
        <v>#REF!</v>
      </c>
      <c r="D183" s="85" t="e">
        <f>IF(#REF!="","",VLOOKUP(#REF!,#REF!,3))</f>
        <v>#REF!</v>
      </c>
      <c r="E183" s="85" t="e">
        <f>IF(#REF!="","",CONCATENATE(VLOOKUP(#REF!,#REF!,1)," ",VLOOKUP(#REF!,#REF!,2)))</f>
        <v>#REF!</v>
      </c>
      <c r="F183" s="85" t="e">
        <f>IF(#REF!="","",VLOOKUP(#REF!,#REF!,3))</f>
        <v>#REF!</v>
      </c>
      <c r="G183" s="272">
        <v>28</v>
      </c>
    </row>
    <row r="184" spans="1:7" ht="12.75" customHeight="1">
      <c r="A184" s="119" t="e">
        <f>#REF!</f>
        <v>#REF!</v>
      </c>
      <c r="B184" s="89" t="s">
        <v>147</v>
      </c>
      <c r="C184" s="90" t="e">
        <f>IF(#REF!="","",CONCATENATE(VLOOKUP(#REF!,#REF!,1)," ",VLOOKUP(#REF!,#REF!,2)))</f>
        <v>#REF!</v>
      </c>
      <c r="D184" s="85" t="e">
        <f>IF(#REF!="","",VLOOKUP(#REF!,#REF!,3))</f>
        <v>#REF!</v>
      </c>
      <c r="E184" s="85" t="e">
        <f>IF(#REF!="","",CONCATENATE(VLOOKUP(#REF!,#REF!,1)," ",VLOOKUP(#REF!,#REF!,2)))</f>
        <v>#REF!</v>
      </c>
      <c r="F184" s="85" t="e">
        <f>IF(#REF!="","",VLOOKUP(#REF!,#REF!,3))</f>
        <v>#REF!</v>
      </c>
      <c r="G184" s="272"/>
    </row>
    <row r="185" spans="1:7" ht="12.75" customHeight="1">
      <c r="A185" s="86" t="e">
        <f>#REF!</f>
        <v>#REF!</v>
      </c>
      <c r="B185" s="86" t="s">
        <v>148</v>
      </c>
      <c r="C185" s="87" t="e">
        <f>IF(#REF!="","",CONCATENATE(VLOOKUP(#REF!,#REF!,1)," ",VLOOKUP(#REF!,#REF!,2)))</f>
        <v>#REF!</v>
      </c>
      <c r="D185" s="88" t="e">
        <f>IF(#REF!="","",VLOOKUP(#REF!,#REF!,3))</f>
        <v>#REF!</v>
      </c>
      <c r="E185" s="88" t="e">
        <f>IF(#REF!="","",CONCATENATE(VLOOKUP(#REF!,#REF!,1)," ",VLOOKUP(#REF!,#REF!,2)))</f>
        <v>#REF!</v>
      </c>
      <c r="F185" s="88" t="e">
        <f>IF(#REF!="","",VLOOKUP(#REF!,#REF!,3))</f>
        <v>#REF!</v>
      </c>
      <c r="G185" s="271">
        <v>29</v>
      </c>
    </row>
    <row r="186" spans="1:7" ht="12.75" customHeight="1">
      <c r="A186" s="86" t="e">
        <f>#REF!</f>
        <v>#REF!</v>
      </c>
      <c r="B186" s="86" t="s">
        <v>148</v>
      </c>
      <c r="C186" s="87" t="e">
        <f>IF(#REF!="","",CONCATENATE(VLOOKUP(#REF!,#REF!,1)," ",VLOOKUP(#REF!,#REF!,2)))</f>
        <v>#REF!</v>
      </c>
      <c r="D186" s="88" t="e">
        <f>IF(#REF!="","",VLOOKUP(#REF!,#REF!,3))</f>
        <v>#REF!</v>
      </c>
      <c r="E186" s="88" t="e">
        <f>IF(#REF!="","",CONCATENATE(VLOOKUP(#REF!,#REF!,1)," ",VLOOKUP(#REF!,#REF!,2)))</f>
        <v>#REF!</v>
      </c>
      <c r="F186" s="88" t="e">
        <f>IF(#REF!="","",VLOOKUP(#REF!,#REF!,3))</f>
        <v>#REF!</v>
      </c>
      <c r="G186" s="271"/>
    </row>
    <row r="187" spans="1:7" ht="12.75" customHeight="1">
      <c r="A187" s="119" t="e">
        <f>#REF!</f>
        <v>#REF!</v>
      </c>
      <c r="B187" s="89" t="s">
        <v>149</v>
      </c>
      <c r="C187" s="90" t="e">
        <f>IF(#REF!="","",CONCATENATE(VLOOKUP(#REF!,#REF!,1)," ",VLOOKUP(#REF!,#REF!,2)))</f>
        <v>#REF!</v>
      </c>
      <c r="D187" s="85" t="e">
        <f>IF(#REF!="","",VLOOKUP(#REF!,#REF!,3))</f>
        <v>#REF!</v>
      </c>
      <c r="E187" s="85" t="e">
        <f>IF(#REF!="","",CONCATENATE(VLOOKUP(#REF!,#REF!,1)," ",VLOOKUP(#REF!,#REF!,2)))</f>
        <v>#REF!</v>
      </c>
      <c r="F187" s="85" t="e">
        <f>IF(#REF!="","",VLOOKUP(#REF!,#REF!,3))</f>
        <v>#REF!</v>
      </c>
      <c r="G187" s="272">
        <v>30</v>
      </c>
    </row>
    <row r="188" spans="1:7" ht="12.75" customHeight="1">
      <c r="A188" s="119" t="e">
        <f>#REF!</f>
        <v>#REF!</v>
      </c>
      <c r="B188" s="89" t="s">
        <v>149</v>
      </c>
      <c r="C188" s="90" t="e">
        <f>IF(#REF!="","",CONCATENATE(VLOOKUP(#REF!,#REF!,1)," ",VLOOKUP(#REF!,#REF!,2)))</f>
        <v>#REF!</v>
      </c>
      <c r="D188" s="85" t="e">
        <f>IF(#REF!="","",VLOOKUP(#REF!,#REF!,3))</f>
        <v>#REF!</v>
      </c>
      <c r="E188" s="85" t="e">
        <f>IF(#REF!="","",CONCATENATE(VLOOKUP(#REF!,#REF!,1)," ",VLOOKUP(#REF!,#REF!,2)))</f>
        <v>#REF!</v>
      </c>
      <c r="F188" s="85" t="e">
        <f>IF(#REF!="","",VLOOKUP(#REF!,#REF!,3))</f>
        <v>#REF!</v>
      </c>
      <c r="G188" s="272"/>
    </row>
    <row r="189" spans="1:7" ht="12.75" customHeight="1">
      <c r="A189" s="86" t="e">
        <f>#REF!</f>
        <v>#REF!</v>
      </c>
      <c r="B189" s="86" t="s">
        <v>150</v>
      </c>
      <c r="C189" s="87" t="e">
        <f>IF(#REF!="","",CONCATENATE(VLOOKUP(#REF!,#REF!,1)," ",VLOOKUP(#REF!,#REF!,2)))</f>
        <v>#REF!</v>
      </c>
      <c r="D189" s="88" t="e">
        <f>IF(#REF!="","",VLOOKUP(#REF!,#REF!,3))</f>
        <v>#REF!</v>
      </c>
      <c r="E189" s="88" t="e">
        <f>IF(#REF!="","",CONCATENATE(VLOOKUP(#REF!,#REF!,1)," ",VLOOKUP(#REF!,#REF!,2)))</f>
        <v>#REF!</v>
      </c>
      <c r="F189" s="88" t="e">
        <f>IF(#REF!="","",VLOOKUP(#REF!,#REF!,3))</f>
        <v>#REF!</v>
      </c>
      <c r="G189" s="271">
        <v>31</v>
      </c>
    </row>
    <row r="190" spans="1:7" ht="12.75" customHeight="1">
      <c r="A190" s="86" t="e">
        <f>#REF!</f>
        <v>#REF!</v>
      </c>
      <c r="B190" s="86" t="s">
        <v>150</v>
      </c>
      <c r="C190" s="87" t="e">
        <f>IF(#REF!="","",CONCATENATE(VLOOKUP(#REF!,#REF!,1)," ",VLOOKUP(#REF!,#REF!,2)))</f>
        <v>#REF!</v>
      </c>
      <c r="D190" s="88" t="e">
        <f>IF(#REF!="","",VLOOKUP(#REF!,#REF!,3))</f>
        <v>#REF!</v>
      </c>
      <c r="E190" s="88" t="e">
        <f>IF(#REF!="","",CONCATENATE(VLOOKUP(#REF!,#REF!,1)," ",VLOOKUP(#REF!,#REF!,2)))</f>
        <v>#REF!</v>
      </c>
      <c r="F190" s="88" t="e">
        <f>IF(#REF!="","",VLOOKUP(#REF!,#REF!,3))</f>
        <v>#REF!</v>
      </c>
      <c r="G190" s="271"/>
    </row>
    <row r="191" spans="1:7" ht="12.75" customHeight="1">
      <c r="A191" s="119" t="e">
        <f>#REF!</f>
        <v>#REF!</v>
      </c>
      <c r="B191" s="89" t="s">
        <v>151</v>
      </c>
      <c r="C191" s="90" t="e">
        <f>IF(#REF!="","",CONCATENATE(VLOOKUP(#REF!,#REF!,1)," ",VLOOKUP(#REF!,#REF!,2)))</f>
        <v>#REF!</v>
      </c>
      <c r="D191" s="85" t="e">
        <f>IF(#REF!="","",VLOOKUP(#REF!,#REF!,3))</f>
        <v>#REF!</v>
      </c>
      <c r="E191" s="85" t="e">
        <f>IF(#REF!="","",CONCATENATE(VLOOKUP(#REF!,#REF!,1)," ",VLOOKUP(#REF!,#REF!,2)))</f>
        <v>#REF!</v>
      </c>
      <c r="F191" s="85" t="e">
        <f>IF(#REF!="","",VLOOKUP(#REF!,#REF!,3))</f>
        <v>#REF!</v>
      </c>
      <c r="G191" s="272">
        <v>32</v>
      </c>
    </row>
    <row r="192" spans="1:7" ht="12.75" customHeight="1">
      <c r="A192" s="119" t="e">
        <f>#REF!</f>
        <v>#REF!</v>
      </c>
      <c r="B192" s="89" t="s">
        <v>151</v>
      </c>
      <c r="C192" s="90" t="e">
        <f>IF(#REF!="","",CONCATENATE(VLOOKUP(#REF!,#REF!,1)," ",VLOOKUP(#REF!,#REF!,2)))</f>
        <v>#REF!</v>
      </c>
      <c r="D192" s="85" t="e">
        <f>IF(#REF!="","",VLOOKUP(#REF!,#REF!,3))</f>
        <v>#REF!</v>
      </c>
      <c r="E192" s="85" t="e">
        <f>IF(#REF!="","",CONCATENATE(VLOOKUP(#REF!,#REF!,1)," ",VLOOKUP(#REF!,#REF!,2)))</f>
        <v>#REF!</v>
      </c>
      <c r="F192" s="85" t="e">
        <f>IF(#REF!="","",VLOOKUP(#REF!,#REF!,3))</f>
        <v>#REF!</v>
      </c>
      <c r="G192" s="272"/>
    </row>
    <row r="193" spans="1:6" ht="12.75" customHeight="1">
      <c r="A193" s="120"/>
      <c r="B193" s="89"/>
      <c r="C193" s="90" t="e">
        <f>IF(#REF!="","",CONCATENATE(VLOOKUP(#REF!,#REF!,1)," ",VLOOKUP(#REF!,#REF!,2)))</f>
        <v>#REF!</v>
      </c>
      <c r="D193" s="85" t="e">
        <f>IF(#REF!="","",VLOOKUP(#REF!,#REF!,3))</f>
        <v>#REF!</v>
      </c>
      <c r="E193" s="85" t="e">
        <f>IF(#REF!="","",CONCATENATE(VLOOKUP(#REF!,#REF!,1)," ",VLOOKUP(#REF!,#REF!,2)))</f>
        <v>#REF!</v>
      </c>
      <c r="F193" s="85" t="e">
        <f>IF(#REF!="","",VLOOKUP(#REF!,#REF!,3))</f>
        <v>#REF!</v>
      </c>
    </row>
    <row r="194" spans="1:6" ht="12.75" customHeight="1">
      <c r="A194" s="120"/>
      <c r="B194" s="89"/>
      <c r="C194" s="90" t="e">
        <f>IF(#REF!="","",CONCATENATE(VLOOKUP(#REF!,#REF!,1)," ",VLOOKUP(#REF!,#REF!,2)))</f>
        <v>#REF!</v>
      </c>
      <c r="D194" s="85" t="e">
        <f>IF(#REF!="","",VLOOKUP(#REF!,#REF!,3))</f>
        <v>#REF!</v>
      </c>
      <c r="E194" s="85" t="e">
        <f>IF(#REF!="","",CONCATENATE(VLOOKUP(#REF!,#REF!,1)," ",VLOOKUP(#REF!,#REF!,2)))</f>
        <v>#REF!</v>
      </c>
      <c r="F194" s="85" t="e">
        <f>IF(#REF!="","",VLOOKUP(#REF!,#REF!,3))</f>
        <v>#REF!</v>
      </c>
    </row>
    <row r="195" spans="1:6" ht="12.75" customHeight="1">
      <c r="A195" s="120"/>
      <c r="B195" s="89"/>
      <c r="C195" s="90" t="e">
        <f>IF(#REF!="","",CONCATENATE(VLOOKUP(#REF!,#REF!,1)," ",VLOOKUP(#REF!,#REF!,2)))</f>
        <v>#REF!</v>
      </c>
      <c r="D195" s="85" t="e">
        <f>IF(#REF!="","",VLOOKUP(#REF!,#REF!,3))</f>
        <v>#REF!</v>
      </c>
      <c r="E195" s="85" t="e">
        <f>IF(#REF!="","",CONCATENATE(VLOOKUP(#REF!,#REF!,1)," ",VLOOKUP(#REF!,#REF!,2)))</f>
        <v>#REF!</v>
      </c>
      <c r="F195" s="85" t="e">
        <f>IF(#REF!="","",VLOOKUP(#REF!,#REF!,3))</f>
        <v>#REF!</v>
      </c>
    </row>
    <row r="196" spans="1:6" ht="12.75" customHeight="1">
      <c r="A196" s="120"/>
      <c r="B196" s="89"/>
      <c r="C196" s="90" t="e">
        <f>IF(#REF!="","",CONCATENATE(VLOOKUP(#REF!,#REF!,1)," ",VLOOKUP(#REF!,#REF!,2)))</f>
        <v>#REF!</v>
      </c>
      <c r="D196" s="85" t="e">
        <f>IF(#REF!="","",VLOOKUP(#REF!,#REF!,3))</f>
        <v>#REF!</v>
      </c>
      <c r="E196" s="85" t="e">
        <f>IF(#REF!="","",CONCATENATE(VLOOKUP(#REF!,#REF!,1)," ",VLOOKUP(#REF!,#REF!,2)))</f>
        <v>#REF!</v>
      </c>
      <c r="F196" s="85" t="e">
        <f>IF(#REF!="","",VLOOKUP(#REF!,#REF!,3))</f>
        <v>#REF!</v>
      </c>
    </row>
    <row r="197" spans="1:6" ht="12.75" customHeight="1">
      <c r="A197" s="120"/>
      <c r="B197" s="89"/>
      <c r="C197" s="90" t="e">
        <f>IF(#REF!="","",CONCATENATE(VLOOKUP(#REF!,#REF!,1)," ",VLOOKUP(#REF!,#REF!,2)))</f>
        <v>#REF!</v>
      </c>
      <c r="D197" s="85" t="e">
        <f>IF(#REF!="","",VLOOKUP(#REF!,#REF!,3))</f>
        <v>#REF!</v>
      </c>
      <c r="E197" s="85" t="e">
        <f>IF(#REF!="","",CONCATENATE(VLOOKUP(#REF!,#REF!,1)," ",VLOOKUP(#REF!,#REF!,2)))</f>
        <v>#REF!</v>
      </c>
      <c r="F197" s="85" t="e">
        <f>IF(#REF!="","",VLOOKUP(#REF!,#REF!,3))</f>
        <v>#REF!</v>
      </c>
    </row>
    <row r="198" spans="1:6" ht="12.75" customHeight="1">
      <c r="A198" s="120"/>
      <c r="B198" s="89"/>
      <c r="C198" s="90" t="e">
        <f>IF(#REF!="","",CONCATENATE(VLOOKUP(#REF!,#REF!,1)," ",VLOOKUP(#REF!,#REF!,2)))</f>
        <v>#REF!</v>
      </c>
      <c r="D198" s="85" t="e">
        <f>IF(#REF!="","",VLOOKUP(#REF!,#REF!,3))</f>
        <v>#REF!</v>
      </c>
      <c r="E198" s="85" t="e">
        <f>IF(#REF!="","",CONCATENATE(VLOOKUP(#REF!,#REF!,1)," ",VLOOKUP(#REF!,#REF!,2)))</f>
        <v>#REF!</v>
      </c>
      <c r="F198" s="85" t="e">
        <f>IF(#REF!="","",VLOOKUP(#REF!,#REF!,3))</f>
        <v>#REF!</v>
      </c>
    </row>
    <row r="199" spans="1:6" ht="12.75" customHeight="1">
      <c r="A199" s="120"/>
      <c r="B199" s="89"/>
      <c r="C199" s="90" t="e">
        <f>IF(#REF!="","",CONCATENATE(VLOOKUP(#REF!,#REF!,1)," ",VLOOKUP(#REF!,#REF!,2)))</f>
        <v>#REF!</v>
      </c>
      <c r="D199" s="85" t="e">
        <f>IF(#REF!="","",VLOOKUP(#REF!,#REF!,3))</f>
        <v>#REF!</v>
      </c>
      <c r="E199" s="85" t="e">
        <f>IF(#REF!="","",CONCATENATE(VLOOKUP(#REF!,#REF!,1)," ",VLOOKUP(#REF!,#REF!,2)))</f>
        <v>#REF!</v>
      </c>
      <c r="F199" s="85" t="e">
        <f>IF(#REF!="","",VLOOKUP(#REF!,#REF!,3))</f>
        <v>#REF!</v>
      </c>
    </row>
    <row r="200" spans="1:6" ht="12.75" customHeight="1">
      <c r="A200" s="120"/>
      <c r="B200" s="89"/>
      <c r="C200" s="90" t="e">
        <f>IF(#REF!="","",CONCATENATE(VLOOKUP(#REF!,#REF!,1)," ",VLOOKUP(#REF!,#REF!,2)))</f>
        <v>#REF!</v>
      </c>
      <c r="D200" s="85" t="e">
        <f>IF(#REF!="","",VLOOKUP(#REF!,#REF!,3))</f>
        <v>#REF!</v>
      </c>
      <c r="E200" s="85" t="e">
        <f>IF(#REF!="","",CONCATENATE(VLOOKUP(#REF!,#REF!,1)," ",VLOOKUP(#REF!,#REF!,2)))</f>
        <v>#REF!</v>
      </c>
      <c r="F200" s="85" t="e">
        <f>IF(#REF!="","",VLOOKUP(#REF!,#REF!,3))</f>
        <v>#REF!</v>
      </c>
    </row>
    <row r="201" spans="1:6" ht="12.75" customHeight="1">
      <c r="A201" s="120"/>
      <c r="B201" s="89"/>
      <c r="C201" s="90" t="e">
        <f>IF(#REF!="","",CONCATENATE(VLOOKUP(#REF!,#REF!,1)," ",VLOOKUP(#REF!,#REF!,2)))</f>
        <v>#REF!</v>
      </c>
      <c r="D201" s="85" t="e">
        <f>IF(#REF!="","",VLOOKUP(#REF!,#REF!,3))</f>
        <v>#REF!</v>
      </c>
      <c r="E201" s="85" t="e">
        <f>IF(#REF!="","",CONCATENATE(VLOOKUP(#REF!,#REF!,1)," ",VLOOKUP(#REF!,#REF!,2)))</f>
        <v>#REF!</v>
      </c>
      <c r="F201" s="85" t="e">
        <f>IF(#REF!="","",VLOOKUP(#REF!,#REF!,3))</f>
        <v>#REF!</v>
      </c>
    </row>
    <row r="202" spans="1:6" ht="12.75" customHeight="1">
      <c r="A202" s="120"/>
      <c r="B202" s="89"/>
      <c r="C202" s="90" t="e">
        <f>IF(#REF!="","",CONCATENATE(VLOOKUP(#REF!,#REF!,1)," ",VLOOKUP(#REF!,#REF!,2)))</f>
        <v>#REF!</v>
      </c>
      <c r="D202" s="85" t="e">
        <f>IF(#REF!="","",VLOOKUP(#REF!,#REF!,3))</f>
        <v>#REF!</v>
      </c>
      <c r="E202" s="85" t="e">
        <f>IF(#REF!="","",CONCATENATE(VLOOKUP(#REF!,#REF!,1)," ",VLOOKUP(#REF!,#REF!,2)))</f>
        <v>#REF!</v>
      </c>
      <c r="F202" s="85" t="e">
        <f>IF(#REF!="","",VLOOKUP(#REF!,#REF!,3))</f>
        <v>#REF!</v>
      </c>
    </row>
    <row r="203" spans="1:6" ht="12.75" customHeight="1">
      <c r="A203" s="120"/>
      <c r="B203" s="89"/>
      <c r="C203" s="90" t="e">
        <f>IF(#REF!="","",CONCATENATE(VLOOKUP(#REF!,#REF!,1)," ",VLOOKUP(#REF!,#REF!,2)))</f>
        <v>#REF!</v>
      </c>
      <c r="D203" s="85" t="e">
        <f>IF(#REF!="","",VLOOKUP(#REF!,#REF!,3))</f>
        <v>#REF!</v>
      </c>
      <c r="E203" s="85" t="e">
        <f>IF(#REF!="","",CONCATENATE(VLOOKUP(#REF!,#REF!,1)," ",VLOOKUP(#REF!,#REF!,2)))</f>
        <v>#REF!</v>
      </c>
      <c r="F203" s="85" t="e">
        <f>IF(#REF!="","",VLOOKUP(#REF!,#REF!,3))</f>
        <v>#REF!</v>
      </c>
    </row>
    <row r="204" spans="1:6" ht="12.75" customHeight="1">
      <c r="A204" s="120"/>
      <c r="B204" s="89"/>
      <c r="C204" s="90" t="e">
        <f>IF(#REF!="","",CONCATENATE(VLOOKUP(#REF!,#REF!,1)," ",VLOOKUP(#REF!,#REF!,2)))</f>
        <v>#REF!</v>
      </c>
      <c r="D204" s="85" t="e">
        <f>IF(#REF!="","",VLOOKUP(#REF!,#REF!,3))</f>
        <v>#REF!</v>
      </c>
      <c r="E204" s="85" t="e">
        <f>IF(#REF!="","",CONCATENATE(VLOOKUP(#REF!,#REF!,1)," ",VLOOKUP(#REF!,#REF!,2)))</f>
        <v>#REF!</v>
      </c>
      <c r="F204" s="85" t="e">
        <f>IF(#REF!="","",VLOOKUP(#REF!,#REF!,3))</f>
        <v>#REF!</v>
      </c>
    </row>
    <row r="205" spans="1:6" ht="12.75" customHeight="1">
      <c r="A205" s="120"/>
      <c r="B205" s="89"/>
      <c r="C205" s="90" t="e">
        <f>IF(#REF!="","",CONCATENATE(VLOOKUP(#REF!,#REF!,1)," ",VLOOKUP(#REF!,#REF!,2)))</f>
        <v>#REF!</v>
      </c>
      <c r="D205" s="85" t="e">
        <f>IF(#REF!="","",VLOOKUP(#REF!,#REF!,3))</f>
        <v>#REF!</v>
      </c>
      <c r="E205" s="85" t="e">
        <f>IF(#REF!="","",CONCATENATE(VLOOKUP(#REF!,#REF!,1)," ",VLOOKUP(#REF!,#REF!,2)))</f>
        <v>#REF!</v>
      </c>
      <c r="F205" s="85" t="e">
        <f>IF(#REF!="","",VLOOKUP(#REF!,#REF!,3))</f>
        <v>#REF!</v>
      </c>
    </row>
    <row r="206" spans="1:6" ht="12.75" customHeight="1">
      <c r="A206" s="120"/>
      <c r="B206" s="89"/>
      <c r="C206" s="90" t="e">
        <f>IF(#REF!="","",CONCATENATE(VLOOKUP(#REF!,#REF!,1)," ",VLOOKUP(#REF!,#REF!,2)))</f>
        <v>#REF!</v>
      </c>
      <c r="D206" s="85" t="e">
        <f>IF(#REF!="","",VLOOKUP(#REF!,#REF!,3))</f>
        <v>#REF!</v>
      </c>
      <c r="E206" s="85" t="e">
        <f>IF(#REF!="","",CONCATENATE(VLOOKUP(#REF!,#REF!,1)," ",VLOOKUP(#REF!,#REF!,2)))</f>
        <v>#REF!</v>
      </c>
      <c r="F206" s="85" t="e">
        <f>IF(#REF!="","",VLOOKUP(#REF!,#REF!,3))</f>
        <v>#REF!</v>
      </c>
    </row>
    <row r="207" spans="1:6" ht="12.75" customHeight="1">
      <c r="A207" s="120"/>
      <c r="B207" s="89"/>
      <c r="C207" s="90" t="e">
        <f>IF(#REF!="","",CONCATENATE(VLOOKUP(#REF!,#REF!,1)," ",VLOOKUP(#REF!,#REF!,2)))</f>
        <v>#REF!</v>
      </c>
      <c r="D207" s="85" t="e">
        <f>IF(#REF!="","",VLOOKUP(#REF!,#REF!,3))</f>
        <v>#REF!</v>
      </c>
      <c r="E207" s="85" t="e">
        <f>IF(#REF!="","",CONCATENATE(VLOOKUP(#REF!,#REF!,1)," ",VLOOKUP(#REF!,#REF!,2)))</f>
        <v>#REF!</v>
      </c>
      <c r="F207" s="85" t="e">
        <f>IF(#REF!="","",VLOOKUP(#REF!,#REF!,3))</f>
        <v>#REF!</v>
      </c>
    </row>
    <row r="208" spans="1:6" ht="12.75" customHeight="1">
      <c r="A208" s="120"/>
      <c r="B208" s="89"/>
      <c r="C208" s="90" t="e">
        <f>IF(#REF!="","",CONCATENATE(VLOOKUP(#REF!,#REF!,1)," ",VLOOKUP(#REF!,#REF!,2)))</f>
        <v>#REF!</v>
      </c>
      <c r="D208" s="85" t="e">
        <f>IF(#REF!="","",VLOOKUP(#REF!,#REF!,3))</f>
        <v>#REF!</v>
      </c>
      <c r="E208" s="85" t="e">
        <f>IF(#REF!="","",CONCATENATE(VLOOKUP(#REF!,#REF!,1)," ",VLOOKUP(#REF!,#REF!,2)))</f>
        <v>#REF!</v>
      </c>
      <c r="F208" s="85" t="e">
        <f>IF(#REF!="","",VLOOKUP(#REF!,#REF!,3))</f>
        <v>#REF!</v>
      </c>
    </row>
    <row r="209" spans="1:6" ht="12.75" customHeight="1">
      <c r="A209" s="120"/>
      <c r="B209" s="89"/>
      <c r="C209" s="90" t="e">
        <f>IF(#REF!="","",CONCATENATE(VLOOKUP(#REF!,#REF!,1)," ",VLOOKUP(#REF!,#REF!,2)))</f>
        <v>#REF!</v>
      </c>
      <c r="D209" s="85" t="e">
        <f>IF(#REF!="","",VLOOKUP(#REF!,#REF!,3))</f>
        <v>#REF!</v>
      </c>
      <c r="E209" s="85" t="e">
        <f>IF(#REF!="","",CONCATENATE(VLOOKUP(#REF!,#REF!,1)," ",VLOOKUP(#REF!,#REF!,2)))</f>
        <v>#REF!</v>
      </c>
      <c r="F209" s="85" t="e">
        <f>IF(#REF!="","",VLOOKUP(#REF!,#REF!,3))</f>
        <v>#REF!</v>
      </c>
    </row>
    <row r="210" spans="1:6" ht="12.75" customHeight="1">
      <c r="A210" s="120"/>
      <c r="B210" s="89"/>
      <c r="C210" s="90" t="e">
        <f>IF(#REF!="","",CONCATENATE(VLOOKUP(#REF!,#REF!,1)," ",VLOOKUP(#REF!,#REF!,2)))</f>
        <v>#REF!</v>
      </c>
      <c r="D210" s="85" t="e">
        <f>IF(#REF!="","",VLOOKUP(#REF!,#REF!,3))</f>
        <v>#REF!</v>
      </c>
      <c r="E210" s="85" t="e">
        <f>IF(#REF!="","",CONCATENATE(VLOOKUP(#REF!,#REF!,1)," ",VLOOKUP(#REF!,#REF!,2)))</f>
        <v>#REF!</v>
      </c>
      <c r="F210" s="85" t="e">
        <f>IF(#REF!="","",VLOOKUP(#REF!,#REF!,3))</f>
        <v>#REF!</v>
      </c>
    </row>
    <row r="211" spans="1:6" ht="12.75" customHeight="1">
      <c r="A211" s="120"/>
      <c r="B211" s="89"/>
      <c r="C211" s="90" t="e">
        <f>IF(#REF!="","",CONCATENATE(VLOOKUP(#REF!,#REF!,1)," ",VLOOKUP(#REF!,#REF!,2)))</f>
        <v>#REF!</v>
      </c>
      <c r="D211" s="85" t="e">
        <f>IF(#REF!="","",VLOOKUP(#REF!,#REF!,3))</f>
        <v>#REF!</v>
      </c>
      <c r="E211" s="85" t="e">
        <f>IF(#REF!="","",CONCATENATE(VLOOKUP(#REF!,#REF!,1)," ",VLOOKUP(#REF!,#REF!,2)))</f>
        <v>#REF!</v>
      </c>
      <c r="F211" s="85" t="e">
        <f>IF(#REF!="","",VLOOKUP(#REF!,#REF!,3))</f>
        <v>#REF!</v>
      </c>
    </row>
    <row r="212" spans="1:6" ht="12.75" customHeight="1">
      <c r="A212" s="120"/>
      <c r="B212" s="89"/>
      <c r="C212" s="90" t="e">
        <f>IF(#REF!="","",CONCATENATE(VLOOKUP(#REF!,#REF!,1)," ",VLOOKUP(#REF!,#REF!,2)))</f>
        <v>#REF!</v>
      </c>
      <c r="D212" s="85" t="e">
        <f>IF(#REF!="","",VLOOKUP(#REF!,#REF!,3))</f>
        <v>#REF!</v>
      </c>
      <c r="E212" s="85" t="e">
        <f>IF(#REF!="","",CONCATENATE(VLOOKUP(#REF!,#REF!,1)," ",VLOOKUP(#REF!,#REF!,2)))</f>
        <v>#REF!</v>
      </c>
      <c r="F212" s="85" t="e">
        <f>IF(#REF!="","",VLOOKUP(#REF!,#REF!,3))</f>
        <v>#REF!</v>
      </c>
    </row>
    <row r="213" spans="1:6" ht="12.75" customHeight="1">
      <c r="A213" s="120"/>
      <c r="B213" s="89"/>
      <c r="C213" s="90" t="e">
        <f>IF(#REF!="","",CONCATENATE(VLOOKUP(#REF!,#REF!,1)," ",VLOOKUP(#REF!,#REF!,2)))</f>
        <v>#REF!</v>
      </c>
      <c r="D213" s="85" t="e">
        <f>IF(#REF!="","",VLOOKUP(#REF!,#REF!,3))</f>
        <v>#REF!</v>
      </c>
      <c r="E213" s="85" t="e">
        <f>IF(#REF!="","",CONCATENATE(VLOOKUP(#REF!,#REF!,1)," ",VLOOKUP(#REF!,#REF!,2)))</f>
        <v>#REF!</v>
      </c>
      <c r="F213" s="85" t="e">
        <f>IF(#REF!="","",VLOOKUP(#REF!,#REF!,3))</f>
        <v>#REF!</v>
      </c>
    </row>
    <row r="214" spans="1:6" ht="12.75" customHeight="1">
      <c r="A214" s="120"/>
      <c r="B214" s="89"/>
      <c r="C214" s="90" t="e">
        <f>IF(#REF!="","",CONCATENATE(VLOOKUP(#REF!,#REF!,1)," ",VLOOKUP(#REF!,#REF!,2)))</f>
        <v>#REF!</v>
      </c>
      <c r="D214" s="85" t="e">
        <f>IF(#REF!="","",VLOOKUP(#REF!,#REF!,3))</f>
        <v>#REF!</v>
      </c>
      <c r="E214" s="85" t="e">
        <f>IF(#REF!="","",CONCATENATE(VLOOKUP(#REF!,#REF!,1)," ",VLOOKUP(#REF!,#REF!,2)))</f>
        <v>#REF!</v>
      </c>
      <c r="F214" s="85" t="e">
        <f>IF(#REF!="","",VLOOKUP(#REF!,#REF!,3))</f>
        <v>#REF!</v>
      </c>
    </row>
    <row r="215" spans="1:6" ht="12.75" customHeight="1">
      <c r="A215" s="120"/>
      <c r="B215" s="89"/>
      <c r="C215" s="90" t="e">
        <f>IF(#REF!="","",CONCATENATE(VLOOKUP(#REF!,#REF!,1)," ",VLOOKUP(#REF!,#REF!,2)))</f>
        <v>#REF!</v>
      </c>
      <c r="D215" s="85" t="e">
        <f>IF(#REF!="","",VLOOKUP(#REF!,#REF!,3))</f>
        <v>#REF!</v>
      </c>
      <c r="E215" s="85" t="e">
        <f>IF(#REF!="","",CONCATENATE(VLOOKUP(#REF!,#REF!,1)," ",VLOOKUP(#REF!,#REF!,2)))</f>
        <v>#REF!</v>
      </c>
      <c r="F215" s="85" t="e">
        <f>IF(#REF!="","",VLOOKUP(#REF!,#REF!,3))</f>
        <v>#REF!</v>
      </c>
    </row>
    <row r="216" spans="1:6" ht="12.75" customHeight="1">
      <c r="A216" s="120"/>
      <c r="B216" s="89"/>
      <c r="C216" s="90" t="e">
        <f>IF(#REF!="","",CONCATENATE(VLOOKUP(#REF!,#REF!,1)," ",VLOOKUP(#REF!,#REF!,2)))</f>
        <v>#REF!</v>
      </c>
      <c r="D216" s="85" t="e">
        <f>IF(#REF!="","",VLOOKUP(#REF!,#REF!,3))</f>
        <v>#REF!</v>
      </c>
      <c r="E216" s="85" t="e">
        <f>IF(#REF!="","",CONCATENATE(VLOOKUP(#REF!,#REF!,1)," ",VLOOKUP(#REF!,#REF!,2)))</f>
        <v>#REF!</v>
      </c>
      <c r="F216" s="85" t="e">
        <f>IF(#REF!="","",VLOOKUP(#REF!,#REF!,3))</f>
        <v>#REF!</v>
      </c>
    </row>
    <row r="217" spans="1:6" ht="12.75" customHeight="1">
      <c r="A217" s="120"/>
      <c r="B217" s="89"/>
      <c r="C217" s="90" t="e">
        <f>IF(#REF!="","",CONCATENATE(VLOOKUP(#REF!,#REF!,1)," ",VLOOKUP(#REF!,#REF!,2)))</f>
        <v>#REF!</v>
      </c>
      <c r="D217" s="85" t="e">
        <f>IF(#REF!="","",VLOOKUP(#REF!,#REF!,3))</f>
        <v>#REF!</v>
      </c>
      <c r="E217" s="85" t="e">
        <f>IF(#REF!="","",CONCATENATE(VLOOKUP(#REF!,#REF!,1)," ",VLOOKUP(#REF!,#REF!,2)))</f>
        <v>#REF!</v>
      </c>
      <c r="F217" s="85" t="e">
        <f>IF(#REF!="","",VLOOKUP(#REF!,#REF!,3))</f>
        <v>#REF!</v>
      </c>
    </row>
    <row r="218" spans="1:6" ht="12.75" customHeight="1">
      <c r="A218" s="120"/>
      <c r="B218" s="89"/>
      <c r="C218" s="90" t="e">
        <f>IF(#REF!="","",CONCATENATE(VLOOKUP(#REF!,#REF!,1)," ",VLOOKUP(#REF!,#REF!,2)))</f>
        <v>#REF!</v>
      </c>
      <c r="D218" s="85" t="e">
        <f>IF(#REF!="","",VLOOKUP(#REF!,#REF!,3))</f>
        <v>#REF!</v>
      </c>
      <c r="E218" s="85" t="e">
        <f>IF(#REF!="","",CONCATENATE(VLOOKUP(#REF!,#REF!,1)," ",VLOOKUP(#REF!,#REF!,2)))</f>
        <v>#REF!</v>
      </c>
      <c r="F218" s="85" t="e">
        <f>IF(#REF!="","",VLOOKUP(#REF!,#REF!,3))</f>
        <v>#REF!</v>
      </c>
    </row>
    <row r="219" spans="1:6" ht="12.75" customHeight="1">
      <c r="A219" s="120"/>
      <c r="B219" s="89"/>
      <c r="C219" s="90" t="e">
        <f>IF(#REF!="","",CONCATENATE(VLOOKUP(#REF!,#REF!,1)," ",VLOOKUP(#REF!,#REF!,2)))</f>
        <v>#REF!</v>
      </c>
      <c r="D219" s="85" t="e">
        <f>IF(#REF!="","",VLOOKUP(#REF!,#REF!,3))</f>
        <v>#REF!</v>
      </c>
      <c r="E219" s="85" t="e">
        <f>IF(#REF!="","",CONCATENATE(VLOOKUP(#REF!,#REF!,1)," ",VLOOKUP(#REF!,#REF!,2)))</f>
        <v>#REF!</v>
      </c>
      <c r="F219" s="85" t="e">
        <f>IF(#REF!="","",VLOOKUP(#REF!,#REF!,3))</f>
        <v>#REF!</v>
      </c>
    </row>
    <row r="220" spans="1:6" ht="12.75" customHeight="1">
      <c r="A220" s="120"/>
      <c r="B220" s="89"/>
      <c r="C220" s="90" t="e">
        <f>IF(#REF!="","",CONCATENATE(VLOOKUP(#REF!,#REF!,1)," ",VLOOKUP(#REF!,#REF!,2)))</f>
        <v>#REF!</v>
      </c>
      <c r="D220" s="85" t="e">
        <f>IF(#REF!="","",VLOOKUP(#REF!,#REF!,3))</f>
        <v>#REF!</v>
      </c>
      <c r="E220" s="85" t="e">
        <f>IF(#REF!="","",CONCATENATE(VLOOKUP(#REF!,#REF!,1)," ",VLOOKUP(#REF!,#REF!,2)))</f>
        <v>#REF!</v>
      </c>
      <c r="F220" s="85" t="e">
        <f>IF(#REF!="","",VLOOKUP(#REF!,#REF!,3))</f>
        <v>#REF!</v>
      </c>
    </row>
    <row r="221" spans="1:6" ht="12.75" customHeight="1">
      <c r="A221" s="120"/>
      <c r="B221" s="89"/>
      <c r="C221" s="90" t="e">
        <f>IF(#REF!="","",CONCATENATE(VLOOKUP(#REF!,#REF!,1)," ",VLOOKUP(#REF!,#REF!,2)))</f>
        <v>#REF!</v>
      </c>
      <c r="D221" s="85" t="e">
        <f>IF(#REF!="","",VLOOKUP(#REF!,#REF!,3))</f>
        <v>#REF!</v>
      </c>
      <c r="E221" s="85" t="e">
        <f>IF(#REF!="","",CONCATENATE(VLOOKUP(#REF!,#REF!,1)," ",VLOOKUP(#REF!,#REF!,2)))</f>
        <v>#REF!</v>
      </c>
      <c r="F221" s="85" t="e">
        <f>IF(#REF!="","",VLOOKUP(#REF!,#REF!,3))</f>
        <v>#REF!</v>
      </c>
    </row>
    <row r="222" spans="1:6" ht="12.75" customHeight="1">
      <c r="A222" s="120"/>
      <c r="B222" s="89"/>
      <c r="C222" s="90" t="e">
        <f>IF(#REF!="","",CONCATENATE(VLOOKUP(#REF!,#REF!,1)," ",VLOOKUP(#REF!,#REF!,2)))</f>
        <v>#REF!</v>
      </c>
      <c r="D222" s="85" t="e">
        <f>IF(#REF!="","",VLOOKUP(#REF!,#REF!,3))</f>
        <v>#REF!</v>
      </c>
      <c r="E222" s="85" t="e">
        <f>IF(#REF!="","",CONCATENATE(VLOOKUP(#REF!,#REF!,1)," ",VLOOKUP(#REF!,#REF!,2)))</f>
        <v>#REF!</v>
      </c>
      <c r="F222" s="85" t="e">
        <f>IF(#REF!="","",VLOOKUP(#REF!,#REF!,3))</f>
        <v>#REF!</v>
      </c>
    </row>
    <row r="223" spans="1:6" ht="12.75" customHeight="1">
      <c r="A223" s="120"/>
      <c r="B223" s="89"/>
      <c r="C223" s="90" t="e">
        <f>IF(#REF!="","",CONCATENATE(VLOOKUP(#REF!,#REF!,1)," ",VLOOKUP(#REF!,#REF!,2)))</f>
        <v>#REF!</v>
      </c>
      <c r="D223" s="85" t="e">
        <f>IF(#REF!="","",VLOOKUP(#REF!,#REF!,3))</f>
        <v>#REF!</v>
      </c>
      <c r="E223" s="85" t="e">
        <f>IF(#REF!="","",CONCATENATE(VLOOKUP(#REF!,#REF!,1)," ",VLOOKUP(#REF!,#REF!,2)))</f>
        <v>#REF!</v>
      </c>
      <c r="F223" s="85" t="e">
        <f>IF(#REF!="","",VLOOKUP(#REF!,#REF!,3))</f>
        <v>#REF!</v>
      </c>
    </row>
    <row r="224" spans="1:6" ht="12.75" customHeight="1">
      <c r="A224" s="120"/>
      <c r="B224" s="89"/>
      <c r="C224" s="90" t="e">
        <f>IF(#REF!="","",CONCATENATE(VLOOKUP(#REF!,#REF!,1)," ",VLOOKUP(#REF!,#REF!,2)))</f>
        <v>#REF!</v>
      </c>
      <c r="D224" s="85" t="e">
        <f>IF(#REF!="","",VLOOKUP(#REF!,#REF!,3))</f>
        <v>#REF!</v>
      </c>
      <c r="E224" s="85" t="e">
        <f>IF(#REF!="","",CONCATENATE(VLOOKUP(#REF!,#REF!,1)," ",VLOOKUP(#REF!,#REF!,2)))</f>
        <v>#REF!</v>
      </c>
      <c r="F224" s="85" t="e">
        <f>IF(#REF!="","",VLOOKUP(#REF!,#REF!,3))</f>
        <v>#REF!</v>
      </c>
    </row>
    <row r="225" spans="1:6" ht="12.75" customHeight="1">
      <c r="A225" s="120"/>
      <c r="B225" s="89"/>
      <c r="C225" s="90" t="e">
        <f>IF(#REF!="","",CONCATENATE(VLOOKUP(#REF!,#REF!,1)," ",VLOOKUP(#REF!,#REF!,2)))</f>
        <v>#REF!</v>
      </c>
      <c r="D225" s="85" t="e">
        <f>IF(#REF!="","",VLOOKUP(#REF!,#REF!,3))</f>
        <v>#REF!</v>
      </c>
      <c r="E225" s="85" t="e">
        <f>IF(#REF!="","",CONCATENATE(VLOOKUP(#REF!,#REF!,1)," ",VLOOKUP(#REF!,#REF!,2)))</f>
        <v>#REF!</v>
      </c>
      <c r="F225" s="85" t="e">
        <f>IF(#REF!="","",VLOOKUP(#REF!,#REF!,3))</f>
        <v>#REF!</v>
      </c>
    </row>
    <row r="226" spans="1:6" ht="12.75" customHeight="1">
      <c r="A226" s="120"/>
      <c r="B226" s="89"/>
      <c r="C226" s="90" t="e">
        <f>IF(#REF!="","",CONCATENATE(VLOOKUP(#REF!,#REF!,1)," ",VLOOKUP(#REF!,#REF!,2)))</f>
        <v>#REF!</v>
      </c>
      <c r="D226" s="85" t="e">
        <f>IF(#REF!="","",VLOOKUP(#REF!,#REF!,3))</f>
        <v>#REF!</v>
      </c>
      <c r="E226" s="85" t="e">
        <f>IF(#REF!="","",CONCATENATE(VLOOKUP(#REF!,#REF!,1)," ",VLOOKUP(#REF!,#REF!,2)))</f>
        <v>#REF!</v>
      </c>
      <c r="F226" s="85" t="e">
        <f>IF(#REF!="","",VLOOKUP(#REF!,#REF!,3))</f>
        <v>#REF!</v>
      </c>
    </row>
    <row r="227" spans="1:6" ht="12.75" customHeight="1">
      <c r="A227" s="120"/>
      <c r="B227" s="89"/>
      <c r="C227" s="90" t="e">
        <f>IF(#REF!="","",CONCATENATE(VLOOKUP(#REF!,#REF!,1)," ",VLOOKUP(#REF!,#REF!,2)))</f>
        <v>#REF!</v>
      </c>
      <c r="D227" s="85" t="e">
        <f>IF(#REF!="","",VLOOKUP(#REF!,#REF!,3))</f>
        <v>#REF!</v>
      </c>
      <c r="E227" s="85" t="e">
        <f>IF(#REF!="","",CONCATENATE(VLOOKUP(#REF!,#REF!,1)," ",VLOOKUP(#REF!,#REF!,2)))</f>
        <v>#REF!</v>
      </c>
      <c r="F227" s="85" t="e">
        <f>IF(#REF!="","",VLOOKUP(#REF!,#REF!,3))</f>
        <v>#REF!</v>
      </c>
    </row>
    <row r="228" spans="1:6" ht="12.75" customHeight="1">
      <c r="A228" s="120"/>
      <c r="B228" s="89"/>
      <c r="C228" s="90" t="e">
        <f>IF(#REF!="","",CONCATENATE(VLOOKUP(#REF!,#REF!,1)," ",VLOOKUP(#REF!,#REF!,2)))</f>
        <v>#REF!</v>
      </c>
      <c r="D228" s="85" t="e">
        <f>IF(#REF!="","",VLOOKUP(#REF!,#REF!,3))</f>
        <v>#REF!</v>
      </c>
      <c r="E228" s="85" t="e">
        <f>IF(#REF!="","",CONCATENATE(VLOOKUP(#REF!,#REF!,1)," ",VLOOKUP(#REF!,#REF!,2)))</f>
        <v>#REF!</v>
      </c>
      <c r="F228" s="85" t="e">
        <f>IF(#REF!="","",VLOOKUP(#REF!,#REF!,3))</f>
        <v>#REF!</v>
      </c>
    </row>
    <row r="229" spans="1:6" ht="12.75" customHeight="1">
      <c r="A229" s="120"/>
      <c r="B229" s="89"/>
      <c r="C229" s="90" t="e">
        <f>IF(#REF!="","",CONCATENATE(VLOOKUP(#REF!,#REF!,1)," ",VLOOKUP(#REF!,#REF!,2)))</f>
        <v>#REF!</v>
      </c>
      <c r="D229" s="85" t="e">
        <f>IF(#REF!="","",VLOOKUP(#REF!,#REF!,3))</f>
        <v>#REF!</v>
      </c>
      <c r="E229" s="85" t="e">
        <f>IF(#REF!="","",CONCATENATE(VLOOKUP(#REF!,#REF!,1)," ",VLOOKUP(#REF!,#REF!,2)))</f>
        <v>#REF!</v>
      </c>
      <c r="F229" s="85" t="e">
        <f>IF(#REF!="","",VLOOKUP(#REF!,#REF!,3))</f>
        <v>#REF!</v>
      </c>
    </row>
    <row r="230" spans="1:6" ht="12.75" customHeight="1">
      <c r="A230" s="120"/>
      <c r="B230" s="89"/>
      <c r="C230" s="90" t="e">
        <f>IF(#REF!="","",CONCATENATE(VLOOKUP(#REF!,#REF!,1)," ",VLOOKUP(#REF!,#REF!,2)))</f>
        <v>#REF!</v>
      </c>
      <c r="D230" s="85" t="e">
        <f>IF(#REF!="","",VLOOKUP(#REF!,#REF!,3))</f>
        <v>#REF!</v>
      </c>
      <c r="E230" s="85" t="e">
        <f>IF(#REF!="","",CONCATENATE(VLOOKUP(#REF!,#REF!,1)," ",VLOOKUP(#REF!,#REF!,2)))</f>
        <v>#REF!</v>
      </c>
      <c r="F230" s="85" t="e">
        <f>IF(#REF!="","",VLOOKUP(#REF!,#REF!,3))</f>
        <v>#REF!</v>
      </c>
    </row>
    <row r="231" spans="1:6" ht="12.75" customHeight="1">
      <c r="A231" s="120"/>
      <c r="B231" s="89"/>
      <c r="C231" s="90" t="e">
        <f>IF(#REF!="","",CONCATENATE(VLOOKUP(#REF!,#REF!,1)," ",VLOOKUP(#REF!,#REF!,2)))</f>
        <v>#REF!</v>
      </c>
      <c r="D231" s="85" t="e">
        <f>IF(#REF!="","",VLOOKUP(#REF!,#REF!,3))</f>
        <v>#REF!</v>
      </c>
      <c r="E231" s="85" t="e">
        <f>IF(#REF!="","",CONCATENATE(VLOOKUP(#REF!,#REF!,1)," ",VLOOKUP(#REF!,#REF!,2)))</f>
        <v>#REF!</v>
      </c>
      <c r="F231" s="85" t="e">
        <f>IF(#REF!="","",VLOOKUP(#REF!,#REF!,3))</f>
        <v>#REF!</v>
      </c>
    </row>
    <row r="232" spans="1:6" ht="12.75" customHeight="1">
      <c r="A232" s="120"/>
      <c r="B232" s="89"/>
      <c r="C232" s="90" t="e">
        <f>IF(#REF!="","",CONCATENATE(VLOOKUP(#REF!,#REF!,1)," ",VLOOKUP(#REF!,#REF!,2)))</f>
        <v>#REF!</v>
      </c>
      <c r="D232" s="85" t="e">
        <f>IF(#REF!="","",VLOOKUP(#REF!,#REF!,3))</f>
        <v>#REF!</v>
      </c>
      <c r="E232" s="85" t="e">
        <f>IF(#REF!="","",CONCATENATE(VLOOKUP(#REF!,#REF!,1)," ",VLOOKUP(#REF!,#REF!,2)))</f>
        <v>#REF!</v>
      </c>
      <c r="F232" s="85" t="e">
        <f>IF(#REF!="","",VLOOKUP(#REF!,#REF!,3))</f>
        <v>#REF!</v>
      </c>
    </row>
    <row r="233" spans="1:6" ht="12.75" customHeight="1">
      <c r="A233" s="120"/>
      <c r="B233" s="89"/>
      <c r="C233" s="90" t="e">
        <f>IF(#REF!="","",CONCATENATE(VLOOKUP(#REF!,#REF!,1)," ",VLOOKUP(#REF!,#REF!,2)))</f>
        <v>#REF!</v>
      </c>
      <c r="D233" s="85" t="e">
        <f>IF(#REF!="","",VLOOKUP(#REF!,#REF!,3))</f>
        <v>#REF!</v>
      </c>
      <c r="E233" s="85" t="e">
        <f>IF(#REF!="","",CONCATENATE(VLOOKUP(#REF!,#REF!,1)," ",VLOOKUP(#REF!,#REF!,2)))</f>
        <v>#REF!</v>
      </c>
      <c r="F233" s="85" t="e">
        <f>IF(#REF!="","",VLOOKUP(#REF!,#REF!,3))</f>
        <v>#REF!</v>
      </c>
    </row>
    <row r="234" spans="1:6" ht="12.75" customHeight="1">
      <c r="A234" s="120"/>
      <c r="B234" s="89"/>
      <c r="C234" s="90" t="e">
        <f>IF(#REF!="","",CONCATENATE(VLOOKUP(#REF!,#REF!,1)," ",VLOOKUP(#REF!,#REF!,2)))</f>
        <v>#REF!</v>
      </c>
      <c r="D234" s="85" t="e">
        <f>IF(#REF!="","",VLOOKUP(#REF!,#REF!,3))</f>
        <v>#REF!</v>
      </c>
      <c r="E234" s="85" t="e">
        <f>IF(#REF!="","",CONCATENATE(VLOOKUP(#REF!,#REF!,1)," ",VLOOKUP(#REF!,#REF!,2)))</f>
        <v>#REF!</v>
      </c>
      <c r="F234" s="85" t="e">
        <f>IF(#REF!="","",VLOOKUP(#REF!,#REF!,3))</f>
        <v>#REF!</v>
      </c>
    </row>
    <row r="235" spans="1:6" ht="12.75" customHeight="1">
      <c r="A235" s="120"/>
      <c r="B235" s="89"/>
      <c r="C235" s="90" t="e">
        <f>IF(#REF!="","",CONCATENATE(VLOOKUP(#REF!,#REF!,1)," ",VLOOKUP(#REF!,#REF!,2)))</f>
        <v>#REF!</v>
      </c>
      <c r="D235" s="85" t="e">
        <f>IF(#REF!="","",VLOOKUP(#REF!,#REF!,3))</f>
        <v>#REF!</v>
      </c>
      <c r="E235" s="85" t="e">
        <f>IF(#REF!="","",CONCATENATE(VLOOKUP(#REF!,#REF!,1)," ",VLOOKUP(#REF!,#REF!,2)))</f>
        <v>#REF!</v>
      </c>
      <c r="F235" s="85" t="e">
        <f>IF(#REF!="","",VLOOKUP(#REF!,#REF!,3))</f>
        <v>#REF!</v>
      </c>
    </row>
    <row r="236" spans="1:6" ht="12.75" customHeight="1">
      <c r="A236" s="120"/>
      <c r="B236" s="89"/>
      <c r="C236" s="90" t="e">
        <f>IF(#REF!="","",CONCATENATE(VLOOKUP(#REF!,#REF!,1)," ",VLOOKUP(#REF!,#REF!,2)))</f>
        <v>#REF!</v>
      </c>
      <c r="D236" s="85" t="e">
        <f>IF(#REF!="","",VLOOKUP(#REF!,#REF!,3))</f>
        <v>#REF!</v>
      </c>
      <c r="E236" s="85" t="e">
        <f>IF(#REF!="","",CONCATENATE(VLOOKUP(#REF!,#REF!,1)," ",VLOOKUP(#REF!,#REF!,2)))</f>
        <v>#REF!</v>
      </c>
      <c r="F236" s="85" t="e">
        <f>IF(#REF!="","",VLOOKUP(#REF!,#REF!,3))</f>
        <v>#REF!</v>
      </c>
    </row>
    <row r="237" spans="1:6" ht="12.75" customHeight="1">
      <c r="A237" s="120"/>
      <c r="B237" s="89"/>
      <c r="C237" s="90" t="e">
        <f>IF(#REF!="","",CONCATENATE(VLOOKUP(#REF!,#REF!,1)," ",VLOOKUP(#REF!,#REF!,2)))</f>
        <v>#REF!</v>
      </c>
      <c r="D237" s="85" t="e">
        <f>IF(#REF!="","",VLOOKUP(#REF!,#REF!,3))</f>
        <v>#REF!</v>
      </c>
      <c r="E237" s="85" t="e">
        <f>IF(#REF!="","",CONCATENATE(VLOOKUP(#REF!,#REF!,1)," ",VLOOKUP(#REF!,#REF!,2)))</f>
        <v>#REF!</v>
      </c>
      <c r="F237" s="85" t="e">
        <f>IF(#REF!="","",VLOOKUP(#REF!,#REF!,3))</f>
        <v>#REF!</v>
      </c>
    </row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  <row r="1004" ht="12.75" customHeight="1"/>
    <row r="1005" ht="12.75" customHeight="1"/>
    <row r="1006" ht="12.75" customHeight="1"/>
    <row r="1007" ht="12.75" customHeight="1"/>
    <row r="1008" ht="12.75" customHeight="1"/>
    <row r="1009" ht="12.75" customHeight="1"/>
    <row r="1010" ht="12.75" customHeight="1"/>
    <row r="1011" ht="12.75" customHeight="1"/>
    <row r="1012" ht="12.75" customHeight="1"/>
    <row r="1013" ht="12.75" customHeight="1"/>
    <row r="1014" ht="12.75" customHeight="1"/>
    <row r="1015" ht="12.75" customHeight="1"/>
    <row r="1016" ht="12.75" customHeight="1"/>
    <row r="1017" ht="12.75" customHeight="1"/>
    <row r="1018" ht="12.75" customHeight="1"/>
    <row r="1019" ht="12.75" customHeight="1"/>
    <row r="1020" ht="12.75" customHeight="1"/>
    <row r="1021" ht="12.75" customHeight="1"/>
    <row r="1022" ht="12.75" customHeight="1"/>
    <row r="1023" ht="12.75" customHeight="1"/>
    <row r="1024" ht="12.75" customHeight="1"/>
    <row r="1025" ht="12.75" customHeight="1"/>
    <row r="1026" ht="12.75" customHeight="1"/>
    <row r="1027" ht="12.75" customHeight="1"/>
    <row r="1028" ht="12.75" customHeight="1"/>
    <row r="1029" ht="12.75" customHeight="1"/>
    <row r="1030" ht="12.75" customHeight="1"/>
    <row r="1031" ht="12.75" customHeight="1"/>
    <row r="1032" ht="12.75" customHeight="1"/>
    <row r="1033" ht="12.75" customHeight="1"/>
    <row r="1034" ht="12.75" customHeight="1"/>
    <row r="1035" ht="12.75" customHeight="1"/>
    <row r="1036" ht="12.75" customHeight="1"/>
    <row r="1037" ht="12.75" customHeight="1"/>
    <row r="1038" ht="12.75" customHeight="1"/>
    <row r="1039" ht="12.75" customHeight="1"/>
    <row r="1040" ht="12.75" customHeight="1"/>
    <row r="1041" ht="12.75" customHeight="1"/>
    <row r="1042" ht="12.75" customHeight="1"/>
    <row r="1043" ht="12.75" customHeight="1"/>
    <row r="1044" ht="12.75" customHeight="1"/>
    <row r="1045" ht="12.75" customHeight="1"/>
    <row r="1046" ht="12.75" customHeight="1"/>
    <row r="1047" ht="12.75" customHeight="1"/>
    <row r="1048" ht="12.75" customHeight="1"/>
    <row r="1049" ht="12.75" customHeight="1"/>
    <row r="1050" ht="12.75" customHeight="1"/>
    <row r="1051" ht="12.75" customHeight="1"/>
    <row r="1052" ht="12.75" customHeight="1"/>
    <row r="1053" ht="12.75" customHeight="1"/>
    <row r="1054" ht="12.75" customHeight="1"/>
    <row r="1055" ht="12.75" customHeight="1"/>
    <row r="1056" ht="12.75" customHeight="1"/>
    <row r="1057" ht="12.75" customHeight="1"/>
    <row r="1058" ht="12.75" customHeight="1"/>
    <row r="1059" ht="12.75" customHeight="1"/>
    <row r="1060" ht="12.75" customHeight="1"/>
    <row r="1061" ht="12.75" customHeight="1"/>
    <row r="1062" ht="12.75" customHeight="1"/>
    <row r="1063" ht="12.75" customHeight="1"/>
    <row r="1064" ht="12.75" customHeight="1"/>
    <row r="1065" ht="12.75" customHeight="1"/>
    <row r="1066" ht="12.75" customHeight="1"/>
    <row r="1067" ht="12.75" customHeight="1"/>
    <row r="1068" ht="12.75" customHeight="1"/>
    <row r="1069" ht="12.75" customHeight="1"/>
    <row r="1070" ht="12.75" customHeight="1"/>
    <row r="1071" ht="12.75" customHeight="1"/>
    <row r="1072" ht="12.75" customHeight="1"/>
    <row r="1073" ht="12.75" customHeight="1"/>
    <row r="1074" ht="12.75" customHeight="1"/>
    <row r="1075" ht="12.75" customHeight="1"/>
    <row r="1076" ht="12.75" customHeight="1"/>
    <row r="1077" ht="12.75" customHeight="1"/>
    <row r="1078" ht="12.75" customHeight="1"/>
    <row r="1079" ht="12.75" customHeight="1"/>
    <row r="1080" ht="12.75" customHeight="1"/>
    <row r="1081" ht="12.75" customHeight="1"/>
    <row r="1082" ht="12.75" customHeight="1"/>
    <row r="1083" ht="12.75" customHeight="1"/>
    <row r="1084" ht="12.75" customHeight="1"/>
    <row r="1085" ht="12.75" customHeight="1"/>
    <row r="1086" ht="12.75" customHeight="1"/>
    <row r="1087" ht="12.75" customHeight="1"/>
    <row r="1088" ht="12.75" customHeight="1"/>
    <row r="1089" ht="12.75" customHeight="1"/>
    <row r="1090" ht="12.75" customHeight="1"/>
    <row r="1091" ht="12.75" customHeight="1"/>
    <row r="1092" ht="12.75" customHeight="1"/>
    <row r="1093" ht="12.75" customHeight="1"/>
    <row r="1094" ht="12.75" customHeight="1"/>
    <row r="1095" ht="12.75" customHeight="1"/>
    <row r="1096" ht="12.75" customHeight="1"/>
    <row r="1097" ht="12.75" customHeight="1"/>
    <row r="1098" ht="12.75" customHeight="1"/>
    <row r="1099" ht="12.75" customHeight="1"/>
    <row r="1100" ht="12.75" customHeight="1"/>
    <row r="1101" ht="12.75" customHeight="1"/>
    <row r="1102" ht="12.75" customHeight="1"/>
    <row r="1103" ht="12.75" customHeight="1"/>
    <row r="1104" ht="12.75" customHeight="1"/>
    <row r="1105" ht="12.75" customHeight="1"/>
    <row r="1106" ht="12.75" customHeight="1"/>
    <row r="1107" ht="12.75" customHeight="1"/>
    <row r="1108" ht="12.75" customHeight="1"/>
    <row r="1109" ht="12.75" customHeight="1"/>
    <row r="1110" ht="12.75" customHeight="1"/>
    <row r="1111" ht="12.75" customHeight="1"/>
    <row r="1112" ht="12.75" customHeight="1"/>
    <row r="1113" ht="12.75" customHeight="1"/>
    <row r="1114" ht="12.75" customHeight="1"/>
    <row r="1115" ht="12.75" customHeight="1"/>
    <row r="1116" ht="12.75" customHeight="1"/>
    <row r="1117" ht="12.75" customHeight="1"/>
    <row r="1118" ht="12.75" customHeight="1"/>
    <row r="1119" ht="12.75" customHeight="1"/>
    <row r="1120" ht="12.75" customHeight="1"/>
    <row r="1121" ht="12.75" customHeight="1"/>
    <row r="1122" ht="12.75" customHeight="1"/>
    <row r="1123" ht="12.75" customHeight="1"/>
    <row r="1124" ht="12.75" customHeight="1"/>
    <row r="1125" ht="12.75" customHeight="1"/>
    <row r="1126" ht="12.75" customHeight="1"/>
    <row r="1127" ht="12.75" customHeight="1"/>
    <row r="1128" ht="12.75" customHeight="1"/>
    <row r="1129" ht="12.75" customHeight="1"/>
    <row r="1130" ht="12.75" customHeight="1"/>
    <row r="1131" ht="12.75" customHeight="1"/>
    <row r="1132" ht="12.75" customHeight="1"/>
    <row r="1133" ht="12.75" customHeight="1"/>
    <row r="1134" ht="12.75" customHeight="1"/>
    <row r="1135" ht="12.75" customHeight="1"/>
    <row r="1136" ht="12.75" customHeight="1"/>
    <row r="1137" ht="12.75" customHeight="1"/>
    <row r="1138" ht="12.75" customHeight="1"/>
    <row r="1139" ht="12.75" customHeight="1"/>
    <row r="1140" ht="12.75" customHeight="1"/>
    <row r="1141" ht="12.75" customHeight="1"/>
    <row r="1142" ht="12.75" customHeight="1"/>
    <row r="1143" ht="12.75" customHeight="1"/>
    <row r="1144" ht="12.75" customHeight="1"/>
    <row r="1145" ht="12.75" customHeight="1"/>
    <row r="1146" ht="12.75" customHeight="1"/>
    <row r="1147" ht="12.75" customHeight="1"/>
    <row r="1148" ht="12.75" customHeight="1"/>
    <row r="1149" ht="12.75" customHeight="1"/>
    <row r="1150" ht="12.75" customHeight="1"/>
    <row r="1151" ht="12.75" customHeight="1"/>
    <row r="1152" ht="12.75" customHeight="1"/>
    <row r="1153" ht="12.75" customHeight="1"/>
    <row r="1154" ht="12.75" customHeight="1"/>
    <row r="1155" ht="12.75" customHeight="1"/>
    <row r="1156" ht="12.75" customHeight="1"/>
    <row r="1157" ht="12.75" customHeight="1"/>
    <row r="1158" ht="12.75" customHeight="1"/>
    <row r="1159" ht="12.75" customHeight="1"/>
    <row r="1160" ht="12.75" customHeight="1"/>
    <row r="1161" ht="12.75" customHeight="1"/>
    <row r="1162" ht="12.75" customHeight="1"/>
    <row r="1163" ht="12.75" customHeight="1"/>
    <row r="1164" ht="12.75" customHeight="1"/>
    <row r="1165" ht="12.75" customHeight="1"/>
    <row r="1166" ht="12.75" customHeight="1"/>
    <row r="1167" ht="12.75" customHeight="1"/>
    <row r="1168" ht="12.75" customHeight="1"/>
    <row r="1169" ht="12.75" customHeight="1"/>
    <row r="1170" ht="12.75" customHeight="1"/>
    <row r="1171" ht="12.75" customHeight="1"/>
    <row r="1172" ht="12.75" customHeight="1"/>
    <row r="1173" ht="12.75" customHeight="1"/>
    <row r="1174" ht="12.75" customHeight="1"/>
    <row r="1175" ht="12.75" customHeight="1"/>
    <row r="1176" ht="12.75" customHeight="1"/>
    <row r="1177" ht="12.75" customHeight="1"/>
    <row r="1178" ht="12.75" customHeight="1"/>
    <row r="1179" ht="12.75" customHeight="1"/>
    <row r="1180" ht="12.75" customHeight="1"/>
    <row r="1181" ht="12.75" customHeight="1"/>
    <row r="1182" ht="12.75" customHeight="1"/>
    <row r="1183" ht="12.75" customHeight="1"/>
    <row r="1184" ht="12.75" customHeight="1"/>
    <row r="1185" ht="12.75" customHeight="1"/>
    <row r="1186" ht="12.75" customHeight="1"/>
    <row r="1187" ht="12.75" customHeight="1"/>
    <row r="1188" ht="12.75" customHeight="1"/>
    <row r="1189" ht="12.75" customHeight="1"/>
    <row r="1190" ht="12.75" customHeight="1"/>
    <row r="1191" ht="12.75" customHeight="1"/>
    <row r="1192" ht="12.75" customHeight="1"/>
    <row r="1193" ht="12.75" customHeight="1"/>
    <row r="1194" ht="12.75" customHeight="1"/>
    <row r="1195" ht="12.75" customHeight="1"/>
    <row r="1196" ht="12.75" customHeight="1"/>
    <row r="1197" ht="12.75" customHeight="1"/>
    <row r="1198" ht="12.75" customHeight="1"/>
    <row r="1199" ht="12.75" customHeight="1"/>
    <row r="1200" ht="12.75" customHeight="1"/>
    <row r="1201" ht="12.75" customHeight="1"/>
    <row r="1202" ht="12.75" customHeight="1"/>
    <row r="1203" ht="12.75" customHeight="1"/>
    <row r="1204" ht="12.75" customHeight="1"/>
    <row r="1205" ht="12.75" customHeight="1"/>
    <row r="1206" ht="12.75" customHeight="1"/>
    <row r="1207" ht="12.75" customHeight="1"/>
    <row r="1208" ht="12.75" customHeight="1"/>
    <row r="1209" ht="12.75" customHeight="1"/>
    <row r="1210" ht="12.75" customHeight="1"/>
    <row r="1211" ht="12.75" customHeight="1"/>
    <row r="1212" ht="12.75" customHeight="1"/>
    <row r="1213" ht="12.75" customHeight="1"/>
    <row r="1214" ht="12.75" customHeight="1"/>
    <row r="1215" ht="12.75" customHeight="1"/>
    <row r="1216" ht="12.75" customHeight="1"/>
    <row r="1217" ht="12.75" customHeight="1"/>
    <row r="1218" ht="12.75" customHeight="1"/>
    <row r="1219" ht="12.75" customHeight="1"/>
    <row r="1220" ht="12.75" customHeight="1"/>
    <row r="1221" ht="12.75" customHeight="1"/>
    <row r="1222" ht="12.75" customHeight="1"/>
    <row r="1223" ht="12.75" customHeight="1"/>
    <row r="1224" ht="12.75" customHeight="1"/>
    <row r="1225" ht="12.75" customHeight="1"/>
    <row r="1226" ht="12.75" customHeight="1"/>
    <row r="1227" ht="12.75" customHeight="1"/>
    <row r="1228" ht="12.75" customHeight="1"/>
    <row r="1229" ht="12.75" customHeight="1"/>
    <row r="1230" ht="12.75" customHeight="1"/>
    <row r="1231" ht="12.75" customHeight="1"/>
    <row r="1232" ht="12.75" customHeight="1"/>
    <row r="1233" ht="12.75" customHeight="1"/>
    <row r="1234" ht="12.75" customHeight="1"/>
    <row r="1235" ht="12.75" customHeight="1"/>
    <row r="1236" ht="12.75" customHeight="1"/>
    <row r="1237" ht="12.75" customHeight="1"/>
    <row r="1238" ht="12.75" customHeight="1"/>
    <row r="1239" ht="12.75" customHeight="1"/>
    <row r="1240" ht="12.75" customHeight="1"/>
    <row r="1241" ht="12.75" customHeight="1"/>
    <row r="1242" ht="12.75" customHeight="1"/>
    <row r="1243" ht="12.75" customHeight="1"/>
    <row r="1244" ht="12.75" customHeight="1"/>
    <row r="1245" ht="12.75" customHeight="1"/>
    <row r="1246" ht="12.75" customHeight="1"/>
    <row r="1247" ht="12.75" customHeight="1"/>
    <row r="1248" ht="12.75" customHeight="1"/>
    <row r="1249" ht="12.75" customHeight="1"/>
    <row r="1250" ht="12.75" customHeight="1"/>
    <row r="1251" ht="12.75" customHeight="1"/>
    <row r="1252" ht="12.75" customHeight="1"/>
    <row r="1253" ht="12.75" customHeight="1"/>
    <row r="1254" ht="12.75" customHeight="1"/>
    <row r="1255" ht="12.75" customHeight="1"/>
    <row r="1256" ht="12.75" customHeight="1"/>
    <row r="1257" ht="12.75" customHeight="1"/>
    <row r="1258" ht="12.75" customHeight="1"/>
    <row r="1259" ht="12.75" customHeight="1"/>
    <row r="1260" ht="12.75" customHeight="1"/>
    <row r="1261" ht="12.75" customHeight="1"/>
    <row r="1262" ht="12.75" customHeight="1"/>
    <row r="1263" ht="12.75" customHeight="1"/>
    <row r="1264" ht="12.75" customHeight="1"/>
    <row r="1265" ht="12.75" customHeight="1"/>
    <row r="1266" ht="12.75" customHeight="1"/>
    <row r="1267" ht="12.75" customHeight="1"/>
    <row r="1268" ht="12.75" customHeight="1"/>
    <row r="1269" ht="12.75" customHeight="1"/>
    <row r="1270" ht="12.75" customHeight="1"/>
    <row r="1271" ht="12.75" customHeight="1"/>
    <row r="1272" ht="12.75" customHeight="1"/>
    <row r="1273" ht="12.75" customHeight="1"/>
    <row r="1274" ht="12.75" customHeight="1"/>
    <row r="1275" ht="12.75" customHeight="1"/>
    <row r="1276" ht="12.75" customHeight="1"/>
    <row r="1277" ht="12.75" customHeight="1"/>
    <row r="1278" ht="12.75" customHeight="1"/>
    <row r="1279" ht="12.75" customHeight="1"/>
    <row r="1280" ht="12.75" customHeight="1"/>
    <row r="1281" ht="12.75" customHeight="1"/>
    <row r="1282" ht="12.75" customHeight="1"/>
    <row r="1283" ht="12.75" customHeight="1"/>
    <row r="1284" ht="12.75" customHeight="1"/>
    <row r="1285" ht="12.75" customHeight="1"/>
    <row r="1286" ht="12.75" customHeight="1"/>
    <row r="1287" ht="12.75" customHeight="1"/>
    <row r="1288" ht="12.75" customHeight="1"/>
    <row r="1289" ht="12.75" customHeight="1"/>
    <row r="1290" ht="12.75" customHeight="1"/>
    <row r="1291" ht="12.75" customHeight="1"/>
    <row r="1292" ht="12.75" customHeight="1"/>
    <row r="1293" ht="12.75" customHeight="1"/>
    <row r="1294" ht="12.75" customHeight="1"/>
    <row r="1295" ht="12.75" customHeight="1"/>
    <row r="1296" ht="12.75" customHeight="1"/>
    <row r="1297" ht="12.75" customHeight="1"/>
    <row r="1298" ht="12.75" customHeight="1"/>
    <row r="1299" ht="12.75" customHeight="1"/>
    <row r="1300" ht="12.75" customHeight="1"/>
    <row r="1301" ht="12.75" customHeight="1"/>
    <row r="1302" ht="12.75" customHeight="1"/>
    <row r="1303" ht="12.75" customHeight="1"/>
    <row r="1304" ht="12.75" customHeight="1"/>
    <row r="1305" ht="12.75" customHeight="1"/>
    <row r="1306" ht="12.75" customHeight="1"/>
    <row r="1307" ht="12.75" customHeight="1"/>
    <row r="1308" ht="12.75" customHeight="1"/>
    <row r="1309" ht="12.75" customHeight="1"/>
    <row r="1310" ht="12.75" customHeight="1"/>
    <row r="1311" ht="12.75" customHeight="1"/>
    <row r="1312" ht="12.75" customHeight="1"/>
    <row r="1313" ht="12.75" customHeight="1"/>
    <row r="1314" ht="12.75" customHeight="1"/>
    <row r="1315" ht="12.75" customHeight="1"/>
    <row r="1316" ht="12.75" customHeight="1"/>
    <row r="1317" ht="12.75" customHeight="1"/>
    <row r="1318" ht="12.75" customHeight="1"/>
    <row r="1319" ht="12.75" customHeight="1"/>
    <row r="1320" ht="12.75" customHeight="1"/>
    <row r="1321" ht="12.75" customHeight="1"/>
    <row r="1322" ht="12.75" customHeight="1"/>
    <row r="1323" ht="12.75" customHeight="1"/>
    <row r="1324" ht="12.75" customHeight="1"/>
    <row r="1325" ht="12.75" customHeight="1"/>
    <row r="1326" ht="12.75" customHeight="1"/>
    <row r="1327" ht="12.75" customHeight="1"/>
    <row r="1328" ht="12.75" customHeight="1"/>
    <row r="1329" ht="12.75" customHeight="1"/>
    <row r="1330" ht="12.75" customHeight="1"/>
    <row r="1331" ht="12.75" customHeight="1"/>
    <row r="1332" ht="12.75" customHeight="1"/>
    <row r="1333" ht="12.75" customHeight="1"/>
    <row r="1334" ht="12.75" customHeight="1"/>
    <row r="1335" ht="12.75" customHeight="1"/>
    <row r="1336" ht="12.75" customHeight="1"/>
    <row r="1337" ht="12.75" customHeight="1"/>
    <row r="1338" ht="12.75" customHeight="1"/>
    <row r="1339" ht="12.75" customHeight="1"/>
    <row r="1340" ht="12.75" customHeight="1"/>
    <row r="1341" ht="12.75" customHeight="1"/>
    <row r="1342" ht="12.75" customHeight="1"/>
    <row r="1343" ht="12.75" customHeight="1"/>
    <row r="1344" ht="12.75" customHeight="1"/>
    <row r="1345" ht="12.75" customHeight="1"/>
    <row r="1346" ht="12.75" customHeight="1"/>
    <row r="1347" ht="12.75" customHeight="1"/>
    <row r="1348" ht="12.75" customHeight="1"/>
    <row r="1349" ht="12.75" customHeight="1"/>
    <row r="1350" ht="12.75" customHeight="1"/>
    <row r="1351" ht="12.75" customHeight="1"/>
    <row r="1352" ht="12.75" customHeight="1"/>
    <row r="1353" ht="12.75" customHeight="1"/>
    <row r="1354" ht="12.75" customHeight="1"/>
    <row r="1355" ht="12.75" customHeight="1"/>
    <row r="1356" ht="12.75" customHeight="1"/>
    <row r="1357" ht="12.75" customHeight="1"/>
    <row r="1358" ht="12.75" customHeight="1"/>
    <row r="1359" ht="12.75" customHeight="1"/>
    <row r="1360" ht="12.75" customHeight="1"/>
    <row r="1361" ht="12.75" customHeight="1"/>
    <row r="1362" ht="12.75" customHeight="1"/>
    <row r="1363" ht="12.75" customHeight="1"/>
    <row r="1364" ht="12.75" customHeight="1"/>
    <row r="1365" ht="12.75" customHeight="1"/>
    <row r="1366" ht="12.75" customHeight="1"/>
    <row r="1367" ht="12.75" customHeight="1"/>
    <row r="1368" ht="12.75" customHeight="1"/>
    <row r="1369" ht="12.75" customHeight="1"/>
    <row r="1370" ht="12.75" customHeight="1"/>
    <row r="1371" ht="12.75" customHeight="1"/>
    <row r="1372" ht="12.75" customHeight="1"/>
    <row r="1373" ht="12.75" customHeight="1"/>
    <row r="1374" ht="12.75" customHeight="1"/>
    <row r="1375" ht="12.75" customHeight="1"/>
    <row r="1376" ht="12.75" customHeight="1"/>
    <row r="1377" ht="12.75" customHeight="1"/>
    <row r="1378" ht="12.75" customHeight="1"/>
    <row r="1379" ht="12.75" customHeight="1"/>
    <row r="1380" ht="12.75" customHeight="1"/>
    <row r="1381" ht="12.75" customHeight="1"/>
    <row r="1382" ht="12.75" customHeight="1"/>
    <row r="1383" ht="12.75" customHeight="1"/>
    <row r="1384" ht="12.75" customHeight="1"/>
    <row r="1385" ht="12.75" customHeight="1"/>
    <row r="1386" ht="12.75" customHeight="1"/>
    <row r="1387" ht="12.75" customHeight="1"/>
    <row r="1388" ht="12.75" customHeight="1"/>
    <row r="1389" ht="12.75" customHeight="1"/>
    <row r="1390" ht="12.75" customHeight="1"/>
    <row r="1391" ht="12.75" customHeight="1"/>
    <row r="1392" ht="12.75" customHeight="1"/>
    <row r="1393" ht="12.75" customHeight="1"/>
    <row r="1394" ht="12.75" customHeight="1"/>
    <row r="1395" ht="12.75" customHeight="1"/>
    <row r="1396" ht="12.75" customHeight="1"/>
    <row r="1397" ht="12.75" customHeight="1"/>
    <row r="1398" ht="12.75" customHeight="1"/>
    <row r="1399" ht="12.75" customHeight="1"/>
    <row r="1400" ht="12.75" customHeight="1"/>
    <row r="1401" ht="12.75" customHeight="1"/>
    <row r="1402" ht="12.75" customHeight="1"/>
    <row r="1403" ht="12.75" customHeight="1"/>
    <row r="1404" ht="12.75" customHeight="1"/>
    <row r="1405" ht="12.75" customHeight="1"/>
    <row r="1406" ht="12.75" customHeight="1"/>
    <row r="1407" ht="12.75" customHeight="1"/>
    <row r="1408" ht="12.75" customHeight="1"/>
    <row r="1409" ht="12.75" customHeight="1"/>
    <row r="1410" ht="12.75" customHeight="1"/>
    <row r="1411" ht="12.75" customHeight="1"/>
    <row r="1412" ht="12.75" customHeight="1"/>
    <row r="1413" ht="12.75" customHeight="1"/>
    <row r="1414" ht="12.75" customHeight="1"/>
    <row r="1415" ht="12.75" customHeight="1"/>
    <row r="1416" ht="12.75" customHeight="1"/>
    <row r="1417" ht="12.75" customHeight="1"/>
    <row r="1418" ht="12.75" customHeight="1"/>
    <row r="1419" ht="12.75" customHeight="1"/>
    <row r="1420" ht="12.75" customHeight="1"/>
    <row r="1421" ht="12.75" customHeight="1"/>
    <row r="1422" ht="12.75" customHeight="1"/>
    <row r="1423" ht="12.75" customHeight="1"/>
    <row r="1424" ht="12.75" customHeight="1"/>
    <row r="1425" ht="12.75" customHeight="1"/>
    <row r="1426" ht="12.75" customHeight="1"/>
    <row r="1427" ht="12.75" customHeight="1"/>
    <row r="1428" ht="12.75" customHeight="1"/>
    <row r="1429" ht="12.75" customHeight="1"/>
    <row r="1430" ht="12.75" customHeight="1"/>
    <row r="1431" ht="12.75" customHeight="1"/>
    <row r="1432" ht="12.75" customHeight="1"/>
    <row r="1433" ht="12.75" customHeight="1"/>
    <row r="1434" ht="12.75" customHeight="1"/>
    <row r="1435" ht="12.75" customHeight="1"/>
    <row r="1436" ht="12.75" customHeight="1"/>
    <row r="1437" ht="12.75" customHeight="1"/>
    <row r="1438" ht="12.75" customHeight="1"/>
    <row r="1439" ht="12.75" customHeight="1"/>
    <row r="1440" ht="12.75" customHeight="1"/>
    <row r="1441" ht="12.75" customHeight="1"/>
    <row r="1442" ht="12.75" customHeight="1"/>
    <row r="1443" ht="12.75" customHeight="1"/>
    <row r="1444" ht="12.75" customHeight="1"/>
    <row r="1445" ht="12.75" customHeight="1"/>
    <row r="1446" ht="12.75" customHeight="1"/>
    <row r="1447" ht="12.75" customHeight="1"/>
    <row r="1448" ht="12.75" customHeight="1"/>
    <row r="1449" ht="12.75" customHeight="1"/>
    <row r="1450" ht="12.75" customHeight="1"/>
    <row r="1451" ht="12.75" customHeight="1"/>
    <row r="1452" ht="12.75" customHeight="1"/>
    <row r="1453" ht="12.75" customHeight="1"/>
    <row r="1454" ht="12.75" customHeight="1"/>
    <row r="1455" ht="12.75" customHeight="1"/>
    <row r="1456" ht="12.75" customHeight="1"/>
    <row r="1457" ht="12.75" customHeight="1"/>
    <row r="1458" ht="12.75" customHeight="1"/>
    <row r="1459" ht="12.75" customHeight="1"/>
    <row r="1460" ht="12.75" customHeight="1"/>
    <row r="1461" ht="12.75" customHeight="1"/>
    <row r="1462" ht="12.75" customHeight="1"/>
    <row r="1463" ht="12.75" customHeight="1"/>
    <row r="1464" ht="12.75" customHeight="1"/>
    <row r="1465" ht="12.75" customHeight="1"/>
    <row r="1466" ht="12.75" customHeight="1"/>
    <row r="1467" ht="12.75" customHeight="1"/>
    <row r="1468" ht="12.75" customHeight="1"/>
    <row r="1469" ht="12.75" customHeight="1"/>
    <row r="1470" ht="12.75" customHeight="1"/>
    <row r="1471" ht="12.75" customHeight="1"/>
    <row r="1472" ht="12.75" customHeight="1"/>
    <row r="1473" ht="12.75" customHeight="1"/>
    <row r="1474" ht="12.75" customHeight="1"/>
    <row r="1475" ht="12.75" customHeight="1"/>
    <row r="1476" ht="12.75" customHeight="1"/>
    <row r="1477" ht="12.75" customHeight="1"/>
    <row r="1478" ht="12.75" customHeight="1"/>
    <row r="1479" ht="12.75" customHeight="1"/>
    <row r="1480" ht="12.75" customHeight="1"/>
    <row r="1481" ht="12.75" customHeight="1"/>
    <row r="1482" ht="12.75" customHeight="1"/>
    <row r="1483" ht="12.75" customHeight="1"/>
    <row r="1484" ht="12.75" customHeight="1"/>
    <row r="1485" ht="12.75" customHeight="1"/>
    <row r="1486" ht="12.75" customHeight="1"/>
    <row r="1487" ht="12.75" customHeight="1"/>
    <row r="1488" ht="12.75" customHeight="1"/>
    <row r="1489" ht="12.75" customHeight="1"/>
    <row r="1490" ht="12.75" customHeight="1"/>
    <row r="1491" ht="12.75" customHeight="1"/>
    <row r="1492" ht="12.75" customHeight="1"/>
    <row r="1493" ht="12.75" customHeight="1"/>
    <row r="1494" ht="12.75" customHeight="1"/>
    <row r="1495" ht="12.75" customHeight="1"/>
    <row r="1496" ht="12.75" customHeight="1"/>
    <row r="1497" ht="12.75" customHeight="1"/>
    <row r="1498" ht="12.75" customHeight="1"/>
    <row r="1499" ht="12.75" customHeight="1"/>
    <row r="1500" ht="12.75" customHeight="1"/>
    <row r="1501" ht="12.75" customHeight="1"/>
    <row r="1502" ht="12.75" customHeight="1"/>
    <row r="1503" ht="12.75" customHeight="1"/>
    <row r="1504" ht="12.75" customHeight="1"/>
    <row r="1505" ht="12.75" customHeight="1"/>
    <row r="1506" ht="12.75" customHeight="1"/>
    <row r="1507" ht="12.75" customHeight="1"/>
    <row r="1508" ht="12.75" customHeight="1"/>
    <row r="1509" ht="12.75" customHeight="1"/>
    <row r="1510" ht="12.75" customHeight="1"/>
    <row r="1511" ht="12.75" customHeight="1"/>
    <row r="1512" ht="12.75" customHeight="1"/>
    <row r="1513" ht="12.75" customHeight="1"/>
    <row r="1514" ht="12.75" customHeight="1"/>
    <row r="1515" ht="12.75" customHeight="1"/>
    <row r="1516" ht="12.75" customHeight="1"/>
    <row r="1517" ht="12.75" customHeight="1"/>
    <row r="1518" ht="12.75" customHeight="1"/>
    <row r="1519" ht="12.75" customHeight="1"/>
    <row r="1520" ht="12.75" customHeight="1"/>
    <row r="1521" ht="12.75" customHeight="1"/>
    <row r="1522" ht="12.75" customHeight="1"/>
    <row r="1523" ht="12.75" customHeight="1"/>
    <row r="1524" ht="12.75" customHeight="1"/>
    <row r="1525" ht="12.75" customHeight="1"/>
    <row r="1526" ht="12.75" customHeight="1"/>
    <row r="1527" ht="12.75" customHeight="1"/>
    <row r="1528" ht="12.75" customHeight="1"/>
    <row r="1529" ht="12.75" customHeight="1"/>
    <row r="1530" ht="12.75" customHeight="1"/>
    <row r="1531" ht="12.75" customHeight="1"/>
    <row r="1532" ht="12.75" customHeight="1"/>
    <row r="1533" ht="12.75" customHeight="1"/>
    <row r="1534" ht="12.75" customHeight="1"/>
    <row r="1535" ht="12.75" customHeight="1"/>
    <row r="1536" ht="12.75" customHeight="1"/>
    <row r="1537" ht="12.75" customHeight="1"/>
    <row r="1538" ht="12.75" customHeight="1"/>
    <row r="1539" ht="12.75" customHeight="1"/>
    <row r="1540" ht="12.75" customHeight="1"/>
    <row r="1541" ht="12.75" customHeight="1"/>
    <row r="1542" ht="12.75" customHeight="1"/>
    <row r="1543" ht="12.75" customHeight="1"/>
    <row r="1544" ht="12.75" customHeight="1"/>
    <row r="1545" ht="12.75" customHeight="1"/>
    <row r="1546" ht="12.75" customHeight="1"/>
    <row r="1547" ht="12.75" customHeight="1"/>
    <row r="1548" ht="12.75" customHeight="1"/>
    <row r="1549" ht="12.75" customHeight="1"/>
    <row r="1550" ht="12.75" customHeight="1"/>
    <row r="1551" ht="12.75" customHeight="1"/>
    <row r="1552" ht="12.75" customHeight="1"/>
    <row r="1553" ht="12.75" customHeight="1"/>
    <row r="1554" ht="12.75" customHeight="1"/>
    <row r="1555" ht="12.75" customHeight="1"/>
    <row r="1556" ht="12.75" customHeight="1"/>
    <row r="1557" ht="12.75" customHeight="1"/>
    <row r="1558" ht="12.75" customHeight="1"/>
    <row r="1559" ht="12.75" customHeight="1"/>
    <row r="1560" ht="12.75" customHeight="1"/>
    <row r="1561" ht="12.75" customHeight="1"/>
    <row r="1562" ht="12.75" customHeight="1"/>
    <row r="1563" ht="12.75" customHeight="1"/>
    <row r="1564" ht="12.75" customHeight="1"/>
    <row r="1565" ht="12.75" customHeight="1"/>
    <row r="1566" ht="12.75" customHeight="1"/>
    <row r="1567" ht="12.75" customHeight="1"/>
    <row r="1568" ht="12.75" customHeight="1"/>
    <row r="1569" ht="12.75" customHeight="1"/>
    <row r="1570" ht="12.75" customHeight="1"/>
    <row r="1571" ht="12.75" customHeight="1"/>
    <row r="1572" ht="12.75" customHeight="1"/>
    <row r="1573" ht="12.75" customHeight="1"/>
    <row r="1574" ht="12.75" customHeight="1"/>
    <row r="1575" ht="12.75" customHeight="1"/>
    <row r="1576" ht="12.75" customHeight="1"/>
    <row r="1577" ht="12.75" customHeight="1"/>
    <row r="1578" ht="12.75" customHeight="1"/>
    <row r="1579" ht="12.75" customHeight="1"/>
    <row r="1580" ht="12.75" customHeight="1"/>
    <row r="1581" ht="12.75" customHeight="1"/>
    <row r="1582" ht="12.75" customHeight="1"/>
    <row r="1583" ht="12.75" customHeight="1"/>
    <row r="1584" ht="12.75" customHeight="1"/>
    <row r="1585" ht="12.75" customHeight="1"/>
    <row r="1586" ht="12.75" customHeight="1"/>
    <row r="1587" ht="12.75" customHeight="1"/>
    <row r="1588" ht="12.75" customHeight="1"/>
    <row r="1589" ht="12.75" customHeight="1"/>
    <row r="1590" ht="12.75" customHeight="1"/>
    <row r="1591" ht="12.75" customHeight="1"/>
    <row r="1592" ht="12.75" customHeight="1"/>
    <row r="1593" ht="12.75" customHeight="1"/>
    <row r="1594" ht="12.75" customHeight="1"/>
    <row r="1595" ht="12.75" customHeight="1"/>
    <row r="1596" ht="12.75" customHeight="1"/>
    <row r="1597" ht="12.75" customHeight="1"/>
    <row r="1598" ht="12.75" customHeight="1"/>
    <row r="1599" ht="12.75" customHeight="1"/>
    <row r="1600" ht="12.75" customHeight="1"/>
    <row r="1601" ht="12.75" customHeight="1"/>
    <row r="1602" ht="12.75" customHeight="1"/>
    <row r="1603" ht="12.75" customHeight="1"/>
    <row r="1604" ht="12.75" customHeight="1"/>
    <row r="1605" ht="12.75" customHeight="1"/>
    <row r="1606" ht="12.75" customHeight="1"/>
    <row r="1607" ht="12.75" customHeight="1"/>
    <row r="1608" ht="12.75" customHeight="1"/>
    <row r="1609" ht="12.75" customHeight="1"/>
    <row r="1610" ht="12.75" customHeight="1"/>
    <row r="1611" ht="12.75" customHeight="1"/>
    <row r="1612" ht="12.75" customHeight="1"/>
    <row r="1613" ht="12.75" customHeight="1"/>
    <row r="1614" ht="12.75" customHeight="1"/>
    <row r="1615" ht="12.75" customHeight="1"/>
    <row r="1616" ht="12.75" customHeight="1"/>
    <row r="1617" ht="12.75" customHeight="1"/>
    <row r="1618" ht="12.75" customHeight="1"/>
    <row r="1619" ht="12.75" customHeight="1"/>
    <row r="1620" ht="12.75" customHeight="1"/>
    <row r="1621" ht="12.75" customHeight="1"/>
    <row r="1622" ht="12.75" customHeight="1"/>
    <row r="1623" ht="12.75" customHeight="1"/>
    <row r="1624" ht="12.75" customHeight="1"/>
    <row r="1625" ht="12.75" customHeight="1"/>
    <row r="1626" ht="12.75" customHeight="1"/>
    <row r="1627" ht="12.75" customHeight="1"/>
    <row r="1628" ht="12.75" customHeight="1"/>
    <row r="1629" ht="12.75" customHeight="1"/>
    <row r="1630" ht="12.75" customHeight="1"/>
    <row r="1631" ht="12.75" customHeight="1"/>
    <row r="1632" ht="12.75" customHeight="1"/>
    <row r="1633" ht="12.75" customHeight="1"/>
    <row r="1634" ht="12.75" customHeight="1"/>
    <row r="1635" ht="12.75" customHeight="1"/>
    <row r="1636" ht="12.75" customHeight="1"/>
    <row r="1637" ht="12.75" customHeight="1"/>
    <row r="1638" ht="12.75" customHeight="1"/>
    <row r="1639" ht="12.75" customHeight="1"/>
    <row r="1640" ht="12.75" customHeight="1"/>
    <row r="1641" ht="12.75" customHeight="1"/>
    <row r="1642" ht="12.75" customHeight="1"/>
    <row r="1643" ht="12.75" customHeight="1"/>
    <row r="1644" ht="12.75" customHeight="1"/>
    <row r="1645" ht="12.75" customHeight="1"/>
    <row r="1646" ht="12.75" customHeight="1"/>
    <row r="1647" ht="12.75" customHeight="1"/>
    <row r="1648" ht="12.75" customHeight="1"/>
    <row r="1649" ht="12.75" customHeight="1"/>
    <row r="1650" ht="12.75" customHeight="1"/>
    <row r="1651" ht="12.75" customHeight="1"/>
    <row r="1652" ht="12.75" customHeight="1"/>
    <row r="1653" ht="12.75" customHeight="1"/>
    <row r="1654" ht="12.75" customHeight="1"/>
    <row r="1655" ht="12.75" customHeight="1"/>
    <row r="1656" ht="12.75" customHeight="1"/>
    <row r="1657" ht="12.75" customHeight="1"/>
    <row r="1658" ht="12.75" customHeight="1"/>
    <row r="1659" ht="12.75" customHeight="1"/>
    <row r="1660" ht="12.75" customHeight="1"/>
    <row r="1661" ht="12.75" customHeight="1"/>
    <row r="1662" ht="12.75" customHeight="1"/>
    <row r="1663" ht="12.75" customHeight="1"/>
    <row r="1664" ht="12.75" customHeight="1"/>
    <row r="1665" ht="12.75" customHeight="1"/>
    <row r="1666" ht="12.75" customHeight="1"/>
    <row r="1667" ht="12.75" customHeight="1"/>
    <row r="1668" ht="12.75" customHeight="1"/>
    <row r="1669" ht="12.75" customHeight="1"/>
    <row r="1670" ht="12.75" customHeight="1"/>
    <row r="1671" ht="12.75" customHeight="1"/>
    <row r="1672" ht="12.75" customHeight="1"/>
    <row r="1673" ht="12.75" customHeight="1"/>
    <row r="1674" ht="12.75" customHeight="1"/>
    <row r="1675" ht="12.75" customHeight="1"/>
    <row r="1676" ht="12.75" customHeight="1"/>
    <row r="1677" ht="12.75" customHeight="1"/>
    <row r="1678" ht="12.75" customHeight="1"/>
    <row r="1679" ht="12.75" customHeight="1"/>
    <row r="1680" ht="12.75" customHeight="1"/>
    <row r="1681" ht="12.75" customHeight="1"/>
    <row r="1682" ht="12.75" customHeight="1"/>
    <row r="1683" ht="12.75" customHeight="1"/>
    <row r="1684" ht="12.75" customHeight="1"/>
    <row r="1685" ht="12.75" customHeight="1"/>
    <row r="1686" ht="12.75" customHeight="1"/>
    <row r="1687" ht="12.75" customHeight="1"/>
    <row r="1688" ht="12.75" customHeight="1"/>
    <row r="1689" ht="12.75" customHeight="1"/>
    <row r="1690" ht="12.75" customHeight="1"/>
    <row r="1691" ht="12.75" customHeight="1"/>
    <row r="1692" ht="12.75" customHeight="1"/>
    <row r="1693" ht="12.75" customHeight="1"/>
    <row r="1694" ht="12.75" customHeight="1"/>
    <row r="1695" ht="12.75" customHeight="1"/>
    <row r="1696" ht="12.75" customHeight="1"/>
    <row r="1697" ht="12.75" customHeight="1"/>
    <row r="1698" ht="12.75" customHeight="1"/>
    <row r="1699" ht="12.75" customHeight="1"/>
    <row r="1700" ht="12.75" customHeight="1"/>
    <row r="1701" ht="12.75" customHeight="1"/>
    <row r="1702" ht="12.75" customHeight="1"/>
    <row r="1703" ht="12.75" customHeight="1"/>
    <row r="1704" ht="12.75" customHeight="1"/>
    <row r="1705" ht="12.75" customHeight="1"/>
    <row r="1706" ht="12.75" customHeight="1"/>
    <row r="1707" ht="12.75" customHeight="1"/>
    <row r="1708" ht="12.75" customHeight="1"/>
    <row r="1709" ht="12.75" customHeight="1"/>
    <row r="1710" ht="12.75" customHeight="1"/>
    <row r="1711" ht="12.75" customHeight="1"/>
    <row r="1712" ht="12.75" customHeight="1"/>
    <row r="1713" ht="12.75" customHeight="1"/>
    <row r="1714" ht="12.75" customHeight="1"/>
    <row r="1715" ht="12.75" customHeight="1"/>
    <row r="1716" ht="12.75" customHeight="1"/>
    <row r="1717" ht="12.75" customHeight="1"/>
    <row r="1718" ht="12.75" customHeight="1"/>
    <row r="1719" ht="12.75" customHeight="1"/>
    <row r="1720" ht="12.75" customHeight="1"/>
    <row r="1721" ht="12.75" customHeight="1"/>
    <row r="1722" ht="12.75" customHeight="1"/>
    <row r="1723" ht="12.75" customHeight="1"/>
    <row r="1724" ht="12.75" customHeight="1"/>
    <row r="1725" ht="12.75" customHeight="1"/>
    <row r="1726" ht="12.75" customHeight="1"/>
    <row r="1727" ht="12.75" customHeight="1"/>
    <row r="1728" ht="12.75" customHeight="1"/>
    <row r="1729" ht="12.75" customHeight="1"/>
    <row r="1730" ht="12.75" customHeight="1"/>
    <row r="1731" ht="12.75" customHeight="1"/>
    <row r="1732" ht="12.75" customHeight="1"/>
    <row r="1733" ht="12.75" customHeight="1"/>
    <row r="1734" ht="12.75" customHeight="1"/>
    <row r="1735" ht="12.75" customHeight="1"/>
    <row r="1736" ht="12.75" customHeight="1"/>
    <row r="1737" ht="12.75" customHeight="1"/>
    <row r="1738" ht="12.75" customHeight="1"/>
    <row r="1739" ht="12.75" customHeight="1"/>
    <row r="1740" ht="12.75" customHeight="1"/>
    <row r="1741" ht="12.75" customHeight="1"/>
    <row r="1742" ht="12.75" customHeight="1"/>
    <row r="1743" ht="12.75" customHeight="1"/>
    <row r="1744" ht="12.75" customHeight="1"/>
    <row r="1745" ht="12.75" customHeight="1"/>
    <row r="1746" ht="12.75" customHeight="1"/>
    <row r="1747" ht="12.75" customHeight="1"/>
    <row r="1748" ht="12.75" customHeight="1"/>
    <row r="1749" ht="12.75" customHeight="1"/>
    <row r="1750" ht="12.75" customHeight="1"/>
    <row r="1751" ht="12.75" customHeight="1"/>
    <row r="1752" ht="12.75" customHeight="1"/>
    <row r="1753" ht="12.75" customHeight="1"/>
    <row r="1754" ht="12.75" customHeight="1"/>
    <row r="1755" ht="12.75" customHeight="1"/>
    <row r="1756" ht="12.75" customHeight="1"/>
    <row r="1757" ht="12.75" customHeight="1"/>
    <row r="1758" ht="12.75" customHeight="1"/>
    <row r="1759" ht="12.75" customHeight="1"/>
    <row r="1760" ht="12.75" customHeight="1"/>
    <row r="1761" ht="12.75" customHeight="1"/>
    <row r="1762" ht="12.75" customHeight="1"/>
    <row r="1763" ht="12.75" customHeight="1"/>
    <row r="1764" ht="12.75" customHeight="1"/>
    <row r="1765" ht="12.75" customHeight="1"/>
    <row r="1766" ht="12.75" customHeight="1"/>
    <row r="1767" ht="12.75" customHeight="1"/>
    <row r="1768" ht="12.75" customHeight="1"/>
    <row r="1769" ht="12.75" customHeight="1"/>
    <row r="1770" ht="12.75" customHeight="1"/>
  </sheetData>
  <sheetProtection formatCells="0" formatColumns="0" formatRows="0" insertColumns="0" insertRows="0" deleteColumns="0" deleteRows="0" sort="0" autoFilter="0"/>
  <mergeCells count="96">
    <mergeCell ref="G173:G174"/>
    <mergeCell ref="G175:G176"/>
    <mergeCell ref="G177:G178"/>
    <mergeCell ref="G179:G180"/>
    <mergeCell ref="G185:G186"/>
    <mergeCell ref="G187:G188"/>
    <mergeCell ref="G189:G190"/>
    <mergeCell ref="G191:G192"/>
    <mergeCell ref="G181:G182"/>
    <mergeCell ref="G183:G184"/>
    <mergeCell ref="G125:G126"/>
    <mergeCell ref="G127:G128"/>
    <mergeCell ref="G129:G130"/>
    <mergeCell ref="G131:G132"/>
    <mergeCell ref="G133:G134"/>
    <mergeCell ref="G135:G136"/>
    <mergeCell ref="G113:G114"/>
    <mergeCell ref="G115:G116"/>
    <mergeCell ref="G117:G118"/>
    <mergeCell ref="G119:G120"/>
    <mergeCell ref="G121:G122"/>
    <mergeCell ref="G123:G124"/>
    <mergeCell ref="G93:G94"/>
    <mergeCell ref="G95:G96"/>
    <mergeCell ref="G97:G98"/>
    <mergeCell ref="G99:G100"/>
    <mergeCell ref="G101:G102"/>
    <mergeCell ref="G103:G104"/>
    <mergeCell ref="G81:G82"/>
    <mergeCell ref="G83:G84"/>
    <mergeCell ref="G85:G86"/>
    <mergeCell ref="G87:G88"/>
    <mergeCell ref="G89:G90"/>
    <mergeCell ref="G91:G92"/>
    <mergeCell ref="G69:G70"/>
    <mergeCell ref="G71:G72"/>
    <mergeCell ref="G19:G20"/>
    <mergeCell ref="G17:G18"/>
    <mergeCell ref="G27:G28"/>
    <mergeCell ref="G25:G26"/>
    <mergeCell ref="G23:G24"/>
    <mergeCell ref="G21:G22"/>
    <mergeCell ref="G39:G40"/>
    <mergeCell ref="G37:G38"/>
    <mergeCell ref="G7:G8"/>
    <mergeCell ref="G5:G6"/>
    <mergeCell ref="G3:G4"/>
    <mergeCell ref="G67:G68"/>
    <mergeCell ref="G15:G16"/>
    <mergeCell ref="G13:G14"/>
    <mergeCell ref="G11:G12"/>
    <mergeCell ref="G9:G10"/>
    <mergeCell ref="G31:G32"/>
    <mergeCell ref="G29:G30"/>
    <mergeCell ref="G51:G52"/>
    <mergeCell ref="G49:G50"/>
    <mergeCell ref="G43:G44"/>
    <mergeCell ref="G41:G42"/>
    <mergeCell ref="G47:G48"/>
    <mergeCell ref="G45:G46"/>
    <mergeCell ref="G1:G2"/>
    <mergeCell ref="G65:G66"/>
    <mergeCell ref="G63:G64"/>
    <mergeCell ref="G61:G62"/>
    <mergeCell ref="G59:G60"/>
    <mergeCell ref="G57:G58"/>
    <mergeCell ref="G55:G56"/>
    <mergeCell ref="G53:G54"/>
    <mergeCell ref="G35:G36"/>
    <mergeCell ref="G33:G34"/>
    <mergeCell ref="G137:G138"/>
    <mergeCell ref="G139:G140"/>
    <mergeCell ref="G141:G142"/>
    <mergeCell ref="G143:G144"/>
    <mergeCell ref="G145:G146"/>
    <mergeCell ref="G147:G148"/>
    <mergeCell ref="G109:G110"/>
    <mergeCell ref="G111:G112"/>
    <mergeCell ref="G161:G162"/>
    <mergeCell ref="G163:G164"/>
    <mergeCell ref="G149:G150"/>
    <mergeCell ref="G151:G152"/>
    <mergeCell ref="G153:G154"/>
    <mergeCell ref="G155:G156"/>
    <mergeCell ref="G157:G158"/>
    <mergeCell ref="G159:G160"/>
    <mergeCell ref="G169:G170"/>
    <mergeCell ref="G171:G172"/>
    <mergeCell ref="G73:G74"/>
    <mergeCell ref="G75:G76"/>
    <mergeCell ref="G77:G78"/>
    <mergeCell ref="G79:G80"/>
    <mergeCell ref="G165:G166"/>
    <mergeCell ref="G167:G168"/>
    <mergeCell ref="G105:G106"/>
    <mergeCell ref="G107:G108"/>
  </mergeCells>
  <printOptions/>
  <pageMargins left="0.7" right="0.7" top="0.787401575" bottom="0.7874015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asociace stolního tenisu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Olbricht</dc:creator>
  <cp:keywords/>
  <dc:description/>
  <cp:lastModifiedBy>Foltýn Michal, Ing.</cp:lastModifiedBy>
  <cp:lastPrinted>2017-10-19T13:51:47Z</cp:lastPrinted>
  <dcterms:created xsi:type="dcterms:W3CDTF">2002-02-19T15:28:55Z</dcterms:created>
  <dcterms:modified xsi:type="dcterms:W3CDTF">2018-12-10T11:25:13Z</dcterms:modified>
  <cp:category/>
  <cp:version/>
  <cp:contentType/>
  <cp:contentStatus/>
</cp:coreProperties>
</file>