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5" windowWidth="10230" windowHeight="7230" tabRatio="775" firstSheet="12" activeTab="16"/>
  </bookViews>
  <sheets>
    <sheet name="copy_group_after_draw" sheetId="1" state="hidden" r:id="rId1"/>
    <sheet name="copy_before_draw_group" sheetId="2" state="hidden" r:id="rId2"/>
    <sheet name="copy_KO_after_draw" sheetId="3" state="hidden" r:id="rId3"/>
    <sheet name="copy_before_draw_KO" sheetId="4" state="hidden" r:id="rId4"/>
    <sheet name="copy_cons_after_draw" sheetId="5" state="hidden" r:id="rId5"/>
    <sheet name="copy_before_draw_cons" sheetId="6" state="hidden" r:id="rId6"/>
    <sheet name="copy_double_afterdraw" sheetId="7" state="hidden" r:id="rId7"/>
    <sheet name="copy_double_beforedraw" sheetId="8" state="hidden" r:id="rId8"/>
    <sheet name="gro4_res" sheetId="9" state="hidden" r:id="rId9"/>
    <sheet name="KOres" sheetId="10" state="hidden" r:id="rId10"/>
    <sheet name="Ures" sheetId="11" state="hidden" r:id="rId11"/>
    <sheet name="gro5_res" sheetId="12" state="hidden" r:id="rId12"/>
    <sheet name="Prezentace dorostenky" sheetId="13" r:id="rId13"/>
    <sheet name="I.stup.-skupiny" sheetId="14" r:id="rId14"/>
    <sheet name="II.stupeň" sheetId="15" r:id="rId15"/>
    <sheet name="ÚTĚCHA" sheetId="16" r:id="rId16"/>
    <sheet name="POŘADÍ" sheetId="17" r:id="rId17"/>
  </sheets>
  <externalReferences>
    <externalReference r:id="rId20"/>
    <externalReference r:id="rId21"/>
  </externalReferences>
  <definedNames>
    <definedName name="_xlfn.BAHTTEXT" hidden="1">#NAME?</definedName>
    <definedName name="dadaD" localSheetId="5">#REF!</definedName>
    <definedName name="dadaD">#REF!</definedName>
    <definedName name="hjk" localSheetId="5">#REF!</definedName>
    <definedName name="hjk">#REF!</definedName>
    <definedName name="IPC_Member" localSheetId="5">#REF!</definedName>
    <definedName name="IPC_Member" localSheetId="4">#REF!</definedName>
    <definedName name="IPC_Member" localSheetId="0">#REF!</definedName>
    <definedName name="IPC_Member" localSheetId="2">#REF!</definedName>
    <definedName name="IPC_Member">#REF!</definedName>
    <definedName name="jun" localSheetId="5">#REF!</definedName>
    <definedName name="jun">#REF!</definedName>
    <definedName name="LastUpdate" localSheetId="5">#REF!</definedName>
    <definedName name="LastUpdate" localSheetId="4">#REF!</definedName>
    <definedName name="LastUpdate" localSheetId="0">#REF!</definedName>
    <definedName name="LastUpdate" localSheetId="2">#REF!</definedName>
    <definedName name="LastUpdate">#REF!</definedName>
    <definedName name="_xlnm.Print_Titles" localSheetId="1">'copy_before_draw_group'!$1:$1</definedName>
    <definedName name="_xlnm.Print_Area" localSheetId="5">'copy_before_draw_cons'!$A$1:$E$35</definedName>
    <definedName name="_xlnm.Print_Area" localSheetId="1">'copy_before_draw_group'!$A$1:$E$133</definedName>
    <definedName name="_xlnm.Print_Area" localSheetId="3">'copy_before_draw_KO'!$A$1:$E$67</definedName>
    <definedName name="_xlnm.Print_Area" localSheetId="7">'copy_double_beforedraw'!$A$1:$L$68</definedName>
    <definedName name="ReportName" localSheetId="5">#REF!</definedName>
    <definedName name="ReportName" localSheetId="4">#REF!</definedName>
    <definedName name="ReportName" localSheetId="0">#REF!</definedName>
    <definedName name="ReportName" localSheetId="2">#REF!</definedName>
    <definedName name="ReportName">#REF!</definedName>
    <definedName name="SDSA" localSheetId="5">#REF!</definedName>
    <definedName name="SDSA">#REF!</definedName>
    <definedName name="Termin" localSheetId="5">#REF!</definedName>
    <definedName name="Termin" localSheetId="4">#REF!</definedName>
    <definedName name="Termin" localSheetId="0">#REF!</definedName>
    <definedName name="Termin" localSheetId="2">#REF!</definedName>
    <definedName name="Termin">#REF!</definedName>
    <definedName name="Z_86C4B05F_0D09_4384_940E_08F59B05579B_.wvu.PrintArea" localSheetId="3" hidden="1">'copy_before_draw_KO'!$A$1:$D$39</definedName>
    <definedName name="Z_86C4B05F_0D09_4384_940E_08F59B05579B_.wvu.PrintTitles" localSheetId="1" hidden="1">'copy_before_draw_group'!$1:$1</definedName>
    <definedName name="Z_D99C3D5F_F751_46B1_B072_A84A2AA736BD_.wvu.PrintArea" localSheetId="3" hidden="1">'copy_before_draw_KO'!$A$1:$D$39</definedName>
    <definedName name="Z_D99C3D5F_F751_46B1_B072_A84A2AA736BD_.wvu.PrintTitles" localSheetId="1" hidden="1">'copy_before_draw_group'!$1:$1</definedName>
  </definedNames>
  <calcPr fullCalcOnLoad="1"/>
</workbook>
</file>

<file path=xl/sharedStrings.xml><?xml version="1.0" encoding="utf-8"?>
<sst xmlns="http://schemas.openxmlformats.org/spreadsheetml/2006/main" count="2121" uniqueCount="432">
  <si>
    <t>num.</t>
  </si>
  <si>
    <t>country</t>
  </si>
  <si>
    <t>Rank</t>
  </si>
  <si>
    <t>name</t>
  </si>
  <si>
    <t>Pl.No.</t>
  </si>
  <si>
    <t xml:space="preserve">Succession from Boy's singles </t>
  </si>
  <si>
    <t>Skupina 1</t>
  </si>
  <si>
    <t>Skupina 2</t>
  </si>
  <si>
    <t>Skupina 3</t>
  </si>
  <si>
    <t>Skupina 4</t>
  </si>
  <si>
    <t>Skupina 5</t>
  </si>
  <si>
    <t>Skupina 6</t>
  </si>
  <si>
    <t>Skupina 7</t>
  </si>
  <si>
    <t>Skupina 8</t>
  </si>
  <si>
    <t>Skupina 9</t>
  </si>
  <si>
    <t>Skupina 10</t>
  </si>
  <si>
    <t>Skupina 11</t>
  </si>
  <si>
    <t>Skupina 12</t>
  </si>
  <si>
    <t>Skupina 13</t>
  </si>
  <si>
    <t>Skupina 14</t>
  </si>
  <si>
    <t>Skupina 15</t>
  </si>
  <si>
    <t>Skupina 16</t>
  </si>
  <si>
    <t>A</t>
  </si>
  <si>
    <t>B</t>
  </si>
  <si>
    <t>C</t>
  </si>
  <si>
    <t>D</t>
  </si>
  <si>
    <t>rank</t>
  </si>
  <si>
    <t>Singles KO</t>
  </si>
  <si>
    <t/>
  </si>
  <si>
    <t>Skupina 17</t>
  </si>
  <si>
    <t>Skupina 18</t>
  </si>
  <si>
    <t>Skupina 19</t>
  </si>
  <si>
    <t>Skupina 20</t>
  </si>
  <si>
    <t>Skupina 21</t>
  </si>
  <si>
    <t>Skupina 22</t>
  </si>
  <si>
    <t>Skupina 23</t>
  </si>
  <si>
    <t>Skupina 24</t>
  </si>
  <si>
    <t>Skupina 25</t>
  </si>
  <si>
    <t>Skupina 26</t>
  </si>
  <si>
    <t>Skupina 27</t>
  </si>
  <si>
    <t>Skupina 28</t>
  </si>
  <si>
    <t>Skupina 29</t>
  </si>
  <si>
    <t>Skupina 30</t>
  </si>
  <si>
    <t>Skupina 31</t>
  </si>
  <si>
    <t>Skupina 32</t>
  </si>
  <si>
    <t>č.hr.</t>
  </si>
  <si>
    <t>Oddíl/klub</t>
  </si>
  <si>
    <t>Sety</t>
  </si>
  <si>
    <t>Body</t>
  </si>
  <si>
    <t>Poř.</t>
  </si>
  <si>
    <t>Jméno</t>
  </si>
  <si>
    <t>Dvouhra  - útěcha</t>
  </si>
  <si>
    <t>sč</t>
  </si>
  <si>
    <t>Oddíl-klub</t>
  </si>
  <si>
    <t>Ž</t>
  </si>
  <si>
    <t>celkem</t>
  </si>
  <si>
    <t>1 - I.</t>
  </si>
  <si>
    <t>2 - I.</t>
  </si>
  <si>
    <t>3 - I.</t>
  </si>
  <si>
    <t>4 - I.</t>
  </si>
  <si>
    <t>5 - I.</t>
  </si>
  <si>
    <t>6 - I.</t>
  </si>
  <si>
    <t>7 - I.</t>
  </si>
  <si>
    <t>8 - I.</t>
  </si>
  <si>
    <t>9 - I.</t>
  </si>
  <si>
    <t>10 - I.</t>
  </si>
  <si>
    <t>11 - I.</t>
  </si>
  <si>
    <t>12 - I.</t>
  </si>
  <si>
    <t>13 - I.</t>
  </si>
  <si>
    <t>14 - I.</t>
  </si>
  <si>
    <t>15 - I.</t>
  </si>
  <si>
    <t>16 - I.</t>
  </si>
  <si>
    <t>17 - I.</t>
  </si>
  <si>
    <t>18 - I.</t>
  </si>
  <si>
    <t>19 - I.</t>
  </si>
  <si>
    <t>20 - I.</t>
  </si>
  <si>
    <t>21 - I.</t>
  </si>
  <si>
    <t>22 - I.</t>
  </si>
  <si>
    <t>23 - I.</t>
  </si>
  <si>
    <t>24 - I.</t>
  </si>
  <si>
    <t>25 - I.</t>
  </si>
  <si>
    <t>26 - I.</t>
  </si>
  <si>
    <t>27 - I.</t>
  </si>
  <si>
    <t>28 - I.</t>
  </si>
  <si>
    <t>29 - I.</t>
  </si>
  <si>
    <t>30 - I.</t>
  </si>
  <si>
    <t>31 - I.</t>
  </si>
  <si>
    <t>32 - I.</t>
  </si>
  <si>
    <t>1 - II.</t>
  </si>
  <si>
    <t>2 - II.</t>
  </si>
  <si>
    <t>3 - II.</t>
  </si>
  <si>
    <t>4 - II.</t>
  </si>
  <si>
    <t>5 - II.</t>
  </si>
  <si>
    <t>6 - II.</t>
  </si>
  <si>
    <t>7 - II.</t>
  </si>
  <si>
    <t>8 - II.</t>
  </si>
  <si>
    <t>9 - II.</t>
  </si>
  <si>
    <t>10 - II.</t>
  </si>
  <si>
    <t>11 - II.</t>
  </si>
  <si>
    <t>12 - II.</t>
  </si>
  <si>
    <t>13 - II.</t>
  </si>
  <si>
    <t>14 - II.</t>
  </si>
  <si>
    <t>15 - II.</t>
  </si>
  <si>
    <t>16 - II.</t>
  </si>
  <si>
    <t>17 - II.</t>
  </si>
  <si>
    <t>18 - II.</t>
  </si>
  <si>
    <t>19 - II.</t>
  </si>
  <si>
    <t>20 - II.</t>
  </si>
  <si>
    <t>21 - II.</t>
  </si>
  <si>
    <t>22 - II.</t>
  </si>
  <si>
    <t>23 - II.</t>
  </si>
  <si>
    <t>24 - II.</t>
  </si>
  <si>
    <t>25 - II.</t>
  </si>
  <si>
    <t>26 - II.</t>
  </si>
  <si>
    <t>27 - II.</t>
  </si>
  <si>
    <t>28 - II.</t>
  </si>
  <si>
    <t>29 - II.</t>
  </si>
  <si>
    <t>30 - II.</t>
  </si>
  <si>
    <t>31 - II.</t>
  </si>
  <si>
    <t>32 - II.</t>
  </si>
  <si>
    <t>1 - III.</t>
  </si>
  <si>
    <t>2 - III.</t>
  </si>
  <si>
    <t>3 - III.</t>
  </si>
  <si>
    <t>4 - III.</t>
  </si>
  <si>
    <t>5 - III.</t>
  </si>
  <si>
    <t>6 - III.</t>
  </si>
  <si>
    <t>7 - III.</t>
  </si>
  <si>
    <t>8 - III.</t>
  </si>
  <si>
    <t>9 - III.</t>
  </si>
  <si>
    <t>10 - III.</t>
  </si>
  <si>
    <t>11 - III.</t>
  </si>
  <si>
    <t>12 - III.</t>
  </si>
  <si>
    <t>13 - III.</t>
  </si>
  <si>
    <t>14 - III.</t>
  </si>
  <si>
    <t>15 - III.</t>
  </si>
  <si>
    <t>16 - III.</t>
  </si>
  <si>
    <t>17 - III.</t>
  </si>
  <si>
    <t>18 - III.</t>
  </si>
  <si>
    <t>19 - III.</t>
  </si>
  <si>
    <t>20 - III.</t>
  </si>
  <si>
    <t>21 - III.</t>
  </si>
  <si>
    <t>22 - III.</t>
  </si>
  <si>
    <t>23 - III.</t>
  </si>
  <si>
    <t>24 - III.</t>
  </si>
  <si>
    <t>25 - III.</t>
  </si>
  <si>
    <t>26 - III.</t>
  </si>
  <si>
    <t>27 - III.</t>
  </si>
  <si>
    <t>28 - III.</t>
  </si>
  <si>
    <t>29 - III.</t>
  </si>
  <si>
    <t>30 - III.</t>
  </si>
  <si>
    <t>31 - III.</t>
  </si>
  <si>
    <t>32 - III.</t>
  </si>
  <si>
    <t>1 - IV.</t>
  </si>
  <si>
    <t>2 - IV.</t>
  </si>
  <si>
    <t>3 - IV.</t>
  </si>
  <si>
    <t>4 - IV.</t>
  </si>
  <si>
    <t>5 - IV.</t>
  </si>
  <si>
    <t>6 - IV.</t>
  </si>
  <si>
    <t>7 - IV.</t>
  </si>
  <si>
    <t>8 - IV.</t>
  </si>
  <si>
    <t>9 - IV.</t>
  </si>
  <si>
    <t>10 - IV.</t>
  </si>
  <si>
    <t>11 - IV.</t>
  </si>
  <si>
    <t>12 - IV.</t>
  </si>
  <si>
    <t>13 - IV.</t>
  </si>
  <si>
    <t>14 - IV.</t>
  </si>
  <si>
    <t>15 - IV.</t>
  </si>
  <si>
    <t>16 - IV.</t>
  </si>
  <si>
    <t>1 - V.</t>
  </si>
  <si>
    <t>2 - V.</t>
  </si>
  <si>
    <t>3 - V.</t>
  </si>
  <si>
    <t>4 - V.</t>
  </si>
  <si>
    <t>5 - V.</t>
  </si>
  <si>
    <t>6 - V.</t>
  </si>
  <si>
    <t>7 - V.</t>
  </si>
  <si>
    <t>8 - V.</t>
  </si>
  <si>
    <t>9 - V.</t>
  </si>
  <si>
    <t>10 - V.</t>
  </si>
  <si>
    <t>11 - V.</t>
  </si>
  <si>
    <t>12 - V.</t>
  </si>
  <si>
    <t>13 - V.</t>
  </si>
  <si>
    <t>14 - V.</t>
  </si>
  <si>
    <t>15 - V.</t>
  </si>
  <si>
    <t>16 - V.</t>
  </si>
  <si>
    <t>sč1</t>
  </si>
  <si>
    <t>sč2</t>
  </si>
  <si>
    <t>KO-double-men</t>
  </si>
  <si>
    <t>Čtyřhra  starších  hochů</t>
  </si>
  <si>
    <t>3-4</t>
  </si>
  <si>
    <t>SK DDM Kotlářka Praha</t>
  </si>
  <si>
    <t>MSK Břeclav</t>
  </si>
  <si>
    <t>1-2</t>
  </si>
  <si>
    <t>5-6</t>
  </si>
  <si>
    <t>7-8</t>
  </si>
  <si>
    <t>9-10</t>
  </si>
  <si>
    <t>11-12</t>
  </si>
  <si>
    <t>13-14</t>
  </si>
  <si>
    <t>15-16</t>
  </si>
  <si>
    <t>17-18</t>
  </si>
  <si>
    <t>19-20</t>
  </si>
  <si>
    <t>21-22</t>
  </si>
  <si>
    <t>23-24</t>
  </si>
  <si>
    <t>oddíl/klub</t>
  </si>
  <si>
    <t>SKST Vlašim</t>
  </si>
  <si>
    <t>TJ Tatran Hostinné</t>
  </si>
  <si>
    <t>KST ZŠ Vyšší Brod</t>
  </si>
  <si>
    <t>Martinko Tomáš</t>
  </si>
  <si>
    <t>Onderka František</t>
  </si>
  <si>
    <t>Skopal Dalibor</t>
  </si>
  <si>
    <t>Konečný Radim</t>
  </si>
  <si>
    <t>Jakubský Filip</t>
  </si>
  <si>
    <t>Branný Tomáš</t>
  </si>
  <si>
    <t>Vybíral Filip</t>
  </si>
  <si>
    <t>Bělík Šimon</t>
  </si>
  <si>
    <t>Krameš Jan</t>
  </si>
  <si>
    <t>Mokrejš Jan</t>
  </si>
  <si>
    <t>Pešek Ondřej</t>
  </si>
  <si>
    <t>Skála Radek</t>
  </si>
  <si>
    <t>Tesolín Riccardo</t>
  </si>
  <si>
    <t>Janečka Václav</t>
  </si>
  <si>
    <t>Svojanovský Radim</t>
  </si>
  <si>
    <t>Dufek Jan</t>
  </si>
  <si>
    <t>Koudelík Lukáš</t>
  </si>
  <si>
    <t>Adamczyk Jiří</t>
  </si>
  <si>
    <t>Slezák Rudolf</t>
  </si>
  <si>
    <t>Šikl Richard</t>
  </si>
  <si>
    <t>Teska Tomáš</t>
  </si>
  <si>
    <t>Strejček Karel</t>
  </si>
  <si>
    <t>Kostka Jindřich</t>
  </si>
  <si>
    <t>Záboj Matěj</t>
  </si>
  <si>
    <t>Marat Filip</t>
  </si>
  <si>
    <t>Bruckner Tomáš</t>
  </si>
  <si>
    <t>Zeman Martin</t>
  </si>
  <si>
    <t>Doležel Tomáš</t>
  </si>
  <si>
    <t>Zeman Vítek</t>
  </si>
  <si>
    <t>Klimenta Matěj</t>
  </si>
  <si>
    <t>Marek Jan</t>
  </si>
  <si>
    <t>Seidlman Daniel</t>
  </si>
  <si>
    <t>Vencálek Libor</t>
  </si>
  <si>
    <t>TJ Ostrava KST</t>
  </si>
  <si>
    <t>KST Slezan Opava</t>
  </si>
  <si>
    <t>DDM Olomouc</t>
  </si>
  <si>
    <t>Chropyně</t>
  </si>
  <si>
    <t>Sokol Hradec Králové 2</t>
  </si>
  <si>
    <t>TTC SIKO Orlová</t>
  </si>
  <si>
    <t>TJ Lanškroun</t>
  </si>
  <si>
    <t>TJ Lokomotiva Vršovice</t>
  </si>
  <si>
    <t>TJ Jiskra Třeboň</t>
  </si>
  <si>
    <t>TTC MS Brno</t>
  </si>
  <si>
    <t>TJ Slovan M.Třebová</t>
  </si>
  <si>
    <t>KST Zlín</t>
  </si>
  <si>
    <t>TTC Ústí nad Orlicí</t>
  </si>
  <si>
    <t>Sokol Dětmarovice</t>
  </si>
  <si>
    <t xml:space="preserve">KST Zlín </t>
  </si>
  <si>
    <t>Sokol Vsetín</t>
  </si>
  <si>
    <t>FK Kolín</t>
  </si>
  <si>
    <t>Sportovní Jižní Město o.p.s.</t>
  </si>
  <si>
    <t>Jiskra Strážnice</t>
  </si>
  <si>
    <t>TJ Sokol Pocinovice</t>
  </si>
  <si>
    <t>TJ Sokol Nezvěstice</t>
  </si>
  <si>
    <t>SKST Hodonín</t>
  </si>
  <si>
    <t>TJ Union Plzeň</t>
  </si>
  <si>
    <t>Vrchlabí</t>
  </si>
  <si>
    <t>ASK Tatra Kopřivnice</t>
  </si>
  <si>
    <t>TJ Jiskra Strážnice</t>
  </si>
  <si>
    <t>TJ Dvůr Králové</t>
  </si>
  <si>
    <t>TTC Bělá pod Bezdězem</t>
  </si>
  <si>
    <t>TJ Sklo Bohemia Světlá nad Sázavou</t>
  </si>
  <si>
    <t>TJ Sokol Děhylov</t>
  </si>
  <si>
    <t>E</t>
  </si>
  <si>
    <t>F</t>
  </si>
  <si>
    <t>G</t>
  </si>
  <si>
    <t>H</t>
  </si>
  <si>
    <t>Martinko Tomáš-Skopal Dalibor</t>
  </si>
  <si>
    <t>Onderka František-Konečný Radim</t>
  </si>
  <si>
    <t>Jakubský Filip-Branný Tomáš</t>
  </si>
  <si>
    <t>Vybíral Filip-Bělík Šimon</t>
  </si>
  <si>
    <t>Krameš Jan-Mokrejš Jan</t>
  </si>
  <si>
    <t>Pešek Ondřej-Skála Radek</t>
  </si>
  <si>
    <t>Tesolín Riccardo-Janečka Václav</t>
  </si>
  <si>
    <t>Svojanovský Radim-Dufek Jan</t>
  </si>
  <si>
    <t>Koudelík Lukáš-Adamczyk Jiří</t>
  </si>
  <si>
    <t>Slezák Rudolf-Šikl Richard</t>
  </si>
  <si>
    <t>Teska Tomáš-Strejček Karel</t>
  </si>
  <si>
    <t>Kostka Jindřich-Záboj Matěj</t>
  </si>
  <si>
    <t>25-26</t>
  </si>
  <si>
    <t>Marat Filip-Bruckner Tomáš</t>
  </si>
  <si>
    <t>27-28</t>
  </si>
  <si>
    <t>Zeman Martin-Doležel Tomáš</t>
  </si>
  <si>
    <t>29-30</t>
  </si>
  <si>
    <t>Zeman Vítek-Klimenta Matěj</t>
  </si>
  <si>
    <t>31-32</t>
  </si>
  <si>
    <t>Marek Jan-Seidlman Daniel</t>
  </si>
  <si>
    <t>dat.nar.</t>
  </si>
  <si>
    <t>I</t>
  </si>
  <si>
    <t>J</t>
  </si>
  <si>
    <t>K</t>
  </si>
  <si>
    <t>L</t>
  </si>
  <si>
    <t>M</t>
  </si>
  <si>
    <t>N</t>
  </si>
  <si>
    <t>O</t>
  </si>
  <si>
    <t>P</t>
  </si>
  <si>
    <t>R</t>
  </si>
  <si>
    <t>Q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</si>
  <si>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</si>
  <si>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</si>
  <si>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</si>
  <si>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</si>
  <si>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</si>
  <si>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</si>
  <si>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</si>
  <si>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</si>
  <si>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</si>
  <si>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</si>
  <si>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</si>
  <si>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</si>
  <si>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</si>
  <si>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</si>
  <si>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převést na hodnoty</t>
  </si>
  <si>
    <t>seřadit podle H - 4-35</t>
  </si>
  <si>
    <t>sřadit podle "L" - 4-67</t>
  </si>
  <si>
    <t>copírovat  4 - 67</t>
  </si>
  <si>
    <t>33-34</t>
  </si>
  <si>
    <t>Květon Tomáš-Danko Daniel</t>
  </si>
  <si>
    <t>35-36</t>
  </si>
  <si>
    <t>Štarman Robert-Vencálek Libor</t>
  </si>
  <si>
    <t>37-38</t>
  </si>
  <si>
    <t>Havlíček Martin-Šmíd Miroslav</t>
  </si>
  <si>
    <t>39-40</t>
  </si>
  <si>
    <t>Střecha Jan-Vrzala Vojtěch</t>
  </si>
  <si>
    <t>41-42</t>
  </si>
  <si>
    <t>Lorenc David-Staněk Martin</t>
  </si>
  <si>
    <t>43-44</t>
  </si>
  <si>
    <t>Grus Matěj-Hauschwitz Matěj</t>
  </si>
  <si>
    <t>45-46</t>
  </si>
  <si>
    <t>Zich Michal-Korp Petr</t>
  </si>
  <si>
    <t>47-48</t>
  </si>
  <si>
    <t>Morávek Radim-Pašek Adam</t>
  </si>
  <si>
    <t>49-50</t>
  </si>
  <si>
    <t>Janovský Daniel-Čenovský David</t>
  </si>
  <si>
    <t>51-52</t>
  </si>
  <si>
    <t>Stach Matěj-Havránek Jakub</t>
  </si>
  <si>
    <t>53-54</t>
  </si>
  <si>
    <t>Valeš Jakub-Karel Filip</t>
  </si>
  <si>
    <t>55-56</t>
  </si>
  <si>
    <t>Karel Martin-Manďák Jakub</t>
  </si>
  <si>
    <t>57-58</t>
  </si>
  <si>
    <t>Cabalka Jan-Mysliveček Maximilián</t>
  </si>
  <si>
    <t>59-60</t>
  </si>
  <si>
    <t>Bohdanecký Jakub-Bartoš Petr</t>
  </si>
  <si>
    <t>61-62</t>
  </si>
  <si>
    <t>Ostárek Martin-Dostál Jan</t>
  </si>
  <si>
    <t>63-64</t>
  </si>
  <si>
    <t>Hagino Takuya-Sláčal Pavel</t>
  </si>
  <si>
    <t>3:0</t>
  </si>
  <si>
    <t>0:3</t>
  </si>
  <si>
    <t>2:3</t>
  </si>
  <si>
    <t>1:3</t>
  </si>
  <si>
    <t>3:2</t>
  </si>
  <si>
    <t>3:1</t>
  </si>
  <si>
    <t>1.</t>
  </si>
  <si>
    <t>2.</t>
  </si>
  <si>
    <t>3.</t>
  </si>
  <si>
    <t>Počet:</t>
  </si>
  <si>
    <t>12.</t>
  </si>
  <si>
    <t>13.</t>
  </si>
  <si>
    <t>4.</t>
  </si>
  <si>
    <t>5.</t>
  </si>
  <si>
    <t>6.</t>
  </si>
  <si>
    <t>7.</t>
  </si>
  <si>
    <t>8.</t>
  </si>
  <si>
    <t>9.</t>
  </si>
  <si>
    <t>11.</t>
  </si>
  <si>
    <t>10.</t>
  </si>
  <si>
    <t>SK Dobré</t>
  </si>
  <si>
    <t>3. VčBT</t>
  </si>
  <si>
    <t>Voděrady</t>
  </si>
  <si>
    <t>8</t>
  </si>
  <si>
    <t>5</t>
  </si>
  <si>
    <t>7</t>
  </si>
  <si>
    <t>4</t>
  </si>
  <si>
    <t>6</t>
  </si>
  <si>
    <t>Pořadí</t>
  </si>
  <si>
    <t>Oddíl</t>
  </si>
  <si>
    <t>Šichanová Vendula</t>
  </si>
  <si>
    <t>9.-10.</t>
  </si>
  <si>
    <t>5.-6.</t>
  </si>
  <si>
    <t>Rok narození</t>
  </si>
  <si>
    <t>Sokol Chrudim</t>
  </si>
  <si>
    <t>Zoubková Adéla</t>
  </si>
  <si>
    <t>Masopustová Lucie</t>
  </si>
  <si>
    <t>So HK</t>
  </si>
  <si>
    <t>Chrudim</t>
  </si>
  <si>
    <t>Zoubková Adéla (Hradec Králové)</t>
  </si>
  <si>
    <t>Prezence 3. VčBT - DOROSTENKY</t>
  </si>
  <si>
    <t>Voděrady 9.12.2018</t>
  </si>
  <si>
    <t>Dvouhra dorostenky - I. stupeň</t>
  </si>
  <si>
    <t>9.12.2018</t>
  </si>
  <si>
    <t>3. VčBT          Dvouhra dorostenky - II. stupeň</t>
  </si>
  <si>
    <t>3. VčBT        Dvouhra dorostenky  -  ÚTĚCHA</t>
  </si>
  <si>
    <t>Celkové pořadí - 3. VčBT dorostenky  (9.12.2018 Voděrady)</t>
  </si>
  <si>
    <t>Bayerová Anežka</t>
  </si>
  <si>
    <t>Tesla Pardubice</t>
  </si>
  <si>
    <t>Vohradníková Adéla</t>
  </si>
  <si>
    <t>Krupová Soňa</t>
  </si>
  <si>
    <t>Jarkovská Petra</t>
  </si>
  <si>
    <t>KPST Záhornice</t>
  </si>
  <si>
    <t>Bačinová Pavla</t>
  </si>
  <si>
    <t>Ducháčová Kateřina</t>
  </si>
  <si>
    <t>Koďousková Eliška</t>
  </si>
  <si>
    <t>Bártová Tereza</t>
  </si>
  <si>
    <t>Grimmerová Diana</t>
  </si>
  <si>
    <t>Doležalová Markéta</t>
  </si>
  <si>
    <t>Sokol Hradec Králové</t>
  </si>
  <si>
    <t>TTC Ústí</t>
  </si>
  <si>
    <t>3</t>
  </si>
  <si>
    <t>Šíchanová Vendula</t>
  </si>
  <si>
    <t>Tesla pce</t>
  </si>
  <si>
    <t>Záhornice</t>
  </si>
  <si>
    <t>Koďousková Eliška (Dobré)</t>
  </si>
  <si>
    <t>Grimmerová Diana (Dobré)</t>
  </si>
  <si>
    <t>Bačinová Pavla (Dobré)</t>
  </si>
  <si>
    <t>Doležalová Markéta (Ústí)</t>
  </si>
  <si>
    <t>Bártová Tereza (Hradec Králové)</t>
  </si>
  <si>
    <t>Bayerová Anežka (Pardubice)</t>
  </si>
  <si>
    <t>Šíchanová Vendula (Dobré)</t>
  </si>
  <si>
    <t>Vohradníková Adéla (Chrudim)</t>
  </si>
  <si>
    <t>Krupová  Soňa (Ústí)</t>
  </si>
  <si>
    <t>Ducháčová Kateřina (Dobré)</t>
  </si>
  <si>
    <t>Jarkovská Petra (Záhornice)</t>
  </si>
  <si>
    <t>Masopustová Lucie (H. Králové)</t>
  </si>
  <si>
    <t>11.-13.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</si>
</sst>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"/>
    <numFmt numFmtId="165" formatCode="d/m/yy"/>
    <numFmt numFmtId="166" formatCode="[$-405]d\.\ mmmm\ 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mmmm\ 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\-m\-d"/>
    <numFmt numFmtId="180" formatCode="yy\-mm\-dd"/>
    <numFmt numFmtId="181" formatCode="0.0"/>
    <numFmt numFmtId="182" formatCode="\ "/>
    <numFmt numFmtId="183" formatCode="m/yy"/>
    <numFmt numFmtId="184" formatCode="m/yy"/>
    <numFmt numFmtId="185" formatCode="d/mmmm\ yyyy"/>
    <numFmt numFmtId="186" formatCode="hh/mm"/>
    <numFmt numFmtId="187" formatCode="mm/yy"/>
    <numFmt numFmtId="188" formatCode="00"/>
    <numFmt numFmtId="189" formatCode="0.000"/>
    <numFmt numFmtId="190" formatCode="0.0000"/>
    <numFmt numFmtId="191" formatCode="00000"/>
    <numFmt numFmtId="192" formatCode="mm/yy"/>
    <numFmt numFmtId="193" formatCode="dd/mm/yy"/>
    <numFmt numFmtId="194" formatCode="\$#,##0\ ;\(\$#,##0\)"/>
    <numFmt numFmtId="195" formatCode="[$€-2]\ #\ ##,000_);[Red]\([$€-2]\ #\ ##,000\)"/>
  </numFmts>
  <fonts count="78">
    <font>
      <sz val="10"/>
      <name val="Arial CE"/>
      <family val="0"/>
    </font>
    <font>
      <i/>
      <sz val="10"/>
      <name val="Times New Roman CE"/>
      <family val="1"/>
    </font>
    <font>
      <sz val="10"/>
      <name val="Times New Roman CE"/>
      <family val="1"/>
    </font>
    <font>
      <sz val="8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8"/>
      <name val="Arial CE"/>
      <family val="0"/>
    </font>
    <font>
      <sz val="12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i/>
      <sz val="13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sz val="10"/>
      <name val="Arial"/>
      <family val="2"/>
    </font>
    <font>
      <b/>
      <sz val="13"/>
      <name val="Times New Roman CE"/>
      <family val="1"/>
    </font>
    <font>
      <sz val="18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0"/>
    </font>
    <font>
      <b/>
      <i/>
      <sz val="11"/>
      <name val="Times New Roman CE"/>
      <family val="1"/>
    </font>
    <font>
      <b/>
      <i/>
      <sz val="10"/>
      <name val="Times New Roman CE"/>
      <family val="0"/>
    </font>
    <font>
      <sz val="14"/>
      <name val="新細明體"/>
      <family val="0"/>
    </font>
    <font>
      <sz val="10"/>
      <name val="Verdana"/>
      <family val="2"/>
    </font>
    <font>
      <sz val="9"/>
      <name val="Arial CE"/>
      <family val="2"/>
    </font>
    <font>
      <sz val="8"/>
      <color indexed="22"/>
      <name val="Verdana"/>
      <family val="2"/>
    </font>
    <font>
      <sz val="10"/>
      <color indexed="22"/>
      <name val="Times New Roman CE"/>
      <family val="0"/>
    </font>
    <font>
      <sz val="8"/>
      <color indexed="9"/>
      <name val="Arial CE"/>
      <family val="0"/>
    </font>
    <font>
      <sz val="12"/>
      <name val="Times New Roman"/>
      <family val="1"/>
    </font>
    <font>
      <b/>
      <sz val="10"/>
      <name val="Verdana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u val="single"/>
      <sz val="16"/>
      <name val="Arial CE"/>
      <family val="2"/>
    </font>
    <font>
      <sz val="10"/>
      <color indexed="22"/>
      <name val="Arial CE"/>
      <family val="0"/>
    </font>
    <font>
      <sz val="12"/>
      <name val="Arial CE"/>
      <family val="2"/>
    </font>
    <font>
      <sz val="8"/>
      <name val="Arial"/>
      <family val="2"/>
    </font>
    <font>
      <b/>
      <sz val="10"/>
      <color indexed="10"/>
      <name val="Arial CE"/>
      <family val="0"/>
    </font>
    <font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4" fillId="0" borderId="0">
      <alignment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17" fillId="0" borderId="0">
      <alignment/>
      <protection/>
    </xf>
  </cellStyleXfs>
  <cellXfs count="321">
    <xf numFmtId="0" fontId="0" fillId="0" borderId="0" xfId="0" applyAlignment="1">
      <alignment/>
    </xf>
    <xf numFmtId="0" fontId="2" fillId="0" borderId="0" xfId="52" applyProtection="1">
      <alignment/>
      <protection hidden="1" locked="0"/>
    </xf>
    <xf numFmtId="0" fontId="2" fillId="0" borderId="0" xfId="52" applyFont="1" applyProtection="1">
      <alignment/>
      <protection hidden="1" locked="0"/>
    </xf>
    <xf numFmtId="0" fontId="2" fillId="0" borderId="0" xfId="52" applyFont="1" applyAlignment="1" applyProtection="1">
      <alignment horizontal="center"/>
      <protection hidden="1" locked="0"/>
    </xf>
    <xf numFmtId="0" fontId="12" fillId="0" borderId="0" xfId="51" applyFont="1" applyAlignment="1" applyProtection="1">
      <alignment vertical="center"/>
      <protection hidden="1" locked="0"/>
    </xf>
    <xf numFmtId="0" fontId="14" fillId="0" borderId="0" xfId="52" applyFont="1" applyAlignment="1" applyProtection="1">
      <alignment horizontal="right"/>
      <protection hidden="1" locked="0"/>
    </xf>
    <xf numFmtId="0" fontId="1" fillId="0" borderId="0" xfId="52" applyFont="1" applyAlignment="1" applyProtection="1">
      <alignment horizontal="right"/>
      <protection hidden="1" locked="0"/>
    </xf>
    <xf numFmtId="0" fontId="13" fillId="0" borderId="0" xfId="52" applyFont="1" applyProtection="1">
      <alignment/>
      <protection hidden="1" locked="0"/>
    </xf>
    <xf numFmtId="14" fontId="2" fillId="0" borderId="0" xfId="52" applyNumberFormat="1" applyAlignment="1" applyProtection="1">
      <alignment horizontal="right"/>
      <protection hidden="1" locked="0"/>
    </xf>
    <xf numFmtId="14" fontId="2" fillId="0" borderId="0" xfId="52" applyNumberFormat="1" applyFont="1" applyAlignment="1" applyProtection="1">
      <alignment horizontal="right"/>
      <protection hidden="1" locked="0"/>
    </xf>
    <xf numFmtId="0" fontId="9" fillId="0" borderId="0" xfId="51" applyFont="1" applyAlignment="1" applyProtection="1">
      <alignment vertical="center"/>
      <protection hidden="1" locked="0"/>
    </xf>
    <xf numFmtId="0" fontId="15" fillId="0" borderId="0" xfId="51" applyFont="1" applyAlignment="1" applyProtection="1">
      <alignment vertical="center"/>
      <protection hidden="1" locked="0"/>
    </xf>
    <xf numFmtId="0" fontId="2" fillId="0" borderId="0" xfId="51" applyFont="1" applyAlignment="1" applyProtection="1">
      <alignment vertical="center"/>
      <protection hidden="1" locked="0"/>
    </xf>
    <xf numFmtId="0" fontId="7" fillId="0" borderId="10" xfId="52" applyNumberFormat="1" applyFont="1" applyFill="1" applyBorder="1" applyAlignment="1" applyProtection="1">
      <alignment horizontal="right" vertical="center"/>
      <protection hidden="1" locked="0"/>
    </xf>
    <xf numFmtId="0" fontId="20" fillId="0" borderId="11" xfId="52" applyFont="1" applyFill="1" applyBorder="1" applyAlignment="1" applyProtection="1">
      <alignment horizontal="left" vertical="center"/>
      <protection hidden="1" locked="0"/>
    </xf>
    <xf numFmtId="0" fontId="2" fillId="0" borderId="0" xfId="51" applyFont="1" applyFill="1" applyAlignment="1" applyProtection="1">
      <alignment horizontal="right" vertical="center"/>
      <protection hidden="1" locked="0"/>
    </xf>
    <xf numFmtId="0" fontId="9" fillId="0" borderId="0" xfId="51" applyFont="1" applyFill="1" applyBorder="1" applyAlignment="1" applyProtection="1">
      <alignment vertical="center"/>
      <protection hidden="1" locked="0"/>
    </xf>
    <xf numFmtId="0" fontId="15" fillId="0" borderId="0" xfId="51" applyFont="1" applyFill="1" applyBorder="1" applyAlignment="1" applyProtection="1">
      <alignment vertical="center"/>
      <protection hidden="1" locked="0"/>
    </xf>
    <xf numFmtId="0" fontId="21" fillId="0" borderId="0" xfId="52" applyFont="1" applyAlignment="1" applyProtection="1">
      <alignment horizontal="center"/>
      <protection hidden="1" locked="0"/>
    </xf>
    <xf numFmtId="0" fontId="13" fillId="0" borderId="0" xfId="52" applyFont="1" applyAlignment="1" applyProtection="1">
      <alignment horizontal="left"/>
      <protection hidden="1" locked="0"/>
    </xf>
    <xf numFmtId="0" fontId="21" fillId="0" borderId="0" xfId="52" applyFont="1" applyAlignment="1" applyProtection="1">
      <alignment horizontal="left"/>
      <protection hidden="1" locked="0"/>
    </xf>
    <xf numFmtId="0" fontId="23" fillId="0" borderId="0" xfId="51" applyFont="1" applyFill="1" applyBorder="1" applyAlignment="1" applyProtection="1">
      <alignment horizontal="right" vertical="center"/>
      <protection hidden="1" locked="0"/>
    </xf>
    <xf numFmtId="0" fontId="23" fillId="0" borderId="0" xfId="51" applyFont="1" applyFill="1" applyBorder="1" applyAlignment="1" applyProtection="1">
      <alignment horizontal="left" vertical="center"/>
      <protection hidden="1" locked="0"/>
    </xf>
    <xf numFmtId="0" fontId="20" fillId="0" borderId="0" xfId="51" applyFont="1" applyFill="1" applyAlignment="1" applyProtection="1">
      <alignment vertical="center"/>
      <protection hidden="1" locked="0"/>
    </xf>
    <xf numFmtId="0" fontId="16" fillId="0" borderId="0" xfId="51" applyFont="1" applyAlignment="1" applyProtection="1">
      <alignment vertical="center"/>
      <protection hidden="1" locked="0"/>
    </xf>
    <xf numFmtId="0" fontId="16" fillId="0" borderId="0" xfId="51" applyFont="1" applyFill="1" applyBorder="1" applyAlignment="1" applyProtection="1">
      <alignment horizontal="left" vertical="center"/>
      <protection hidden="1" locked="0"/>
    </xf>
    <xf numFmtId="0" fontId="20" fillId="0" borderId="0" xfId="51" applyNumberFormat="1" applyFont="1" applyFill="1" applyBorder="1" applyAlignment="1" applyProtection="1">
      <alignment horizontal="left" vertical="center"/>
      <protection hidden="1" locked="0"/>
    </xf>
    <xf numFmtId="0" fontId="16" fillId="0" borderId="0" xfId="51" applyFont="1" applyFill="1" applyBorder="1" applyAlignment="1" applyProtection="1">
      <alignment horizontal="center" vertical="center"/>
      <protection hidden="1" locked="0"/>
    </xf>
    <xf numFmtId="0" fontId="16" fillId="0" borderId="0" xfId="51" applyFont="1" applyBorder="1" applyAlignment="1" applyProtection="1">
      <alignment vertic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right" vertical="center"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16" fillId="0" borderId="0" xfId="52" applyFont="1" applyAlignment="1" applyProtection="1">
      <alignment horizontal="center"/>
      <protection hidden="1" locked="0"/>
    </xf>
    <xf numFmtId="0" fontId="28" fillId="0" borderId="0" xfId="52" applyFont="1" applyAlignment="1" applyProtection="1">
      <alignment horizontal="center"/>
      <protection hidden="1" locked="0"/>
    </xf>
    <xf numFmtId="0" fontId="2" fillId="0" borderId="0" xfId="52" applyFont="1" applyFill="1" applyProtection="1">
      <alignment/>
      <protection hidden="1" locked="0"/>
    </xf>
    <xf numFmtId="0" fontId="25" fillId="0" borderId="12" xfId="0" applyFont="1" applyBorder="1" applyAlignment="1" applyProtection="1">
      <alignment/>
      <protection hidden="1" locked="0"/>
    </xf>
    <xf numFmtId="0" fontId="31" fillId="33" borderId="12" xfId="0" applyFont="1" applyFill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27" fillId="0" borderId="0" xfId="0" applyFont="1" applyBorder="1" applyAlignment="1" applyProtection="1">
      <alignment/>
      <protection hidden="1" locked="0"/>
    </xf>
    <xf numFmtId="0" fontId="30" fillId="0" borderId="12" xfId="0" applyFont="1" applyFill="1" applyBorder="1" applyAlignment="1" applyProtection="1">
      <alignment horizontal="right" vertical="center"/>
      <protection hidden="1" locked="0"/>
    </xf>
    <xf numFmtId="0" fontId="30" fillId="0" borderId="12" xfId="0" applyFont="1" applyFill="1" applyBorder="1" applyAlignment="1" applyProtection="1">
      <alignment horizontal="left" vertical="center"/>
      <protection hidden="1" locked="0"/>
    </xf>
    <xf numFmtId="0" fontId="30" fillId="0" borderId="12" xfId="0" applyFont="1" applyFill="1" applyBorder="1" applyAlignment="1" applyProtection="1">
      <alignment horizontal="center" vertical="center"/>
      <protection hidden="1" locked="0"/>
    </xf>
    <xf numFmtId="0" fontId="26" fillId="0" borderId="0" xfId="0" applyFont="1" applyBorder="1" applyAlignment="1" applyProtection="1">
      <alignment wrapText="1"/>
      <protection hidden="1" locked="0"/>
    </xf>
    <xf numFmtId="0" fontId="26" fillId="0" borderId="0" xfId="0" applyFont="1" applyFill="1" applyBorder="1" applyAlignment="1" applyProtection="1">
      <alignment/>
      <protection hidden="1" locked="0"/>
    </xf>
    <xf numFmtId="0" fontId="25" fillId="0" borderId="0" xfId="0" applyFont="1" applyBorder="1" applyAlignment="1" applyProtection="1">
      <alignment/>
      <protection hidden="1" locked="0"/>
    </xf>
    <xf numFmtId="49" fontId="14" fillId="0" borderId="0" xfId="52" applyNumberFormat="1" applyFont="1" applyAlignment="1" applyProtection="1">
      <alignment horizontal="right"/>
      <protection hidden="1" locked="0"/>
    </xf>
    <xf numFmtId="0" fontId="11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8" fillId="0" borderId="0" xfId="52" applyNumberFormat="1" applyFont="1" applyAlignment="1" applyProtection="1">
      <alignment horizontal="right"/>
      <protection hidden="1" locked="0"/>
    </xf>
    <xf numFmtId="0" fontId="1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0" fillId="0" borderId="13" xfId="52" applyFont="1" applyBorder="1" applyAlignment="1" applyProtection="1">
      <alignment horizontal="center" vertical="center"/>
      <protection hidden="1" locked="0"/>
    </xf>
    <xf numFmtId="0" fontId="6" fillId="0" borderId="14" xfId="52" applyFont="1" applyBorder="1" applyAlignment="1" applyProtection="1">
      <alignment horizontal="center" vertical="center"/>
      <protection hidden="1" locked="0"/>
    </xf>
    <xf numFmtId="0" fontId="6" fillId="0" borderId="15" xfId="51" applyFont="1" applyBorder="1" applyAlignment="1" applyProtection="1">
      <alignment horizontal="center" vertical="center"/>
      <protection hidden="1" locked="0"/>
    </xf>
    <xf numFmtId="0" fontId="6" fillId="0" borderId="16" xfId="51" applyFont="1" applyBorder="1" applyAlignment="1" applyProtection="1">
      <alignment horizontal="center" vertical="center"/>
      <protection hidden="1" locked="0"/>
    </xf>
    <xf numFmtId="0" fontId="20" fillId="0" borderId="10" xfId="52" applyFont="1" applyFill="1" applyBorder="1" applyAlignment="1" applyProtection="1">
      <alignment horizontal="left" vertical="center"/>
      <protection hidden="1" locked="0"/>
    </xf>
    <xf numFmtId="0" fontId="7" fillId="0" borderId="17" xfId="52" applyNumberFormat="1" applyFont="1" applyFill="1" applyBorder="1" applyAlignment="1" applyProtection="1">
      <alignment horizontal="right" vertical="center"/>
      <protection hidden="1" locked="0"/>
    </xf>
    <xf numFmtId="0" fontId="20" fillId="0" borderId="18" xfId="52" applyFont="1" applyFill="1" applyBorder="1" applyAlignment="1" applyProtection="1">
      <alignment horizontal="left" vertical="center"/>
      <protection hidden="1" locked="0"/>
    </xf>
    <xf numFmtId="0" fontId="20" fillId="0" borderId="0" xfId="51" applyFont="1" applyFill="1" applyAlignment="1" applyProtection="1">
      <alignment horizontal="center" vertical="center"/>
      <protection hidden="1" locked="0"/>
    </xf>
    <xf numFmtId="0" fontId="18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16" fillId="0" borderId="0" xfId="0" applyFont="1" applyFill="1" applyBorder="1" applyAlignment="1" applyProtection="1">
      <alignment horizontal="center"/>
      <protection hidden="1" locked="0"/>
    </xf>
    <xf numFmtId="0" fontId="16" fillId="0" borderId="0" xfId="0" applyFont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16" fillId="0" borderId="0" xfId="0" applyFont="1" applyFill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23" fillId="0" borderId="0" xfId="0" applyFont="1" applyFill="1" applyAlignment="1" applyProtection="1">
      <alignment horizontal="center"/>
      <protection hidden="1" locked="0"/>
    </xf>
    <xf numFmtId="14" fontId="14" fillId="0" borderId="0" xfId="0" applyNumberFormat="1" applyFont="1" applyFill="1" applyAlignment="1" applyProtection="1">
      <alignment horizontal="right"/>
      <protection hidden="1" locked="0"/>
    </xf>
    <xf numFmtId="0" fontId="2" fillId="0" borderId="19" xfId="0" applyFont="1" applyBorder="1" applyAlignment="1" applyProtection="1">
      <alignment/>
      <protection hidden="1" locked="0"/>
    </xf>
    <xf numFmtId="0" fontId="2" fillId="0" borderId="20" xfId="0" applyFont="1" applyFill="1" applyBorder="1" applyAlignment="1" applyProtection="1">
      <alignment/>
      <protection hidden="1" locked="0"/>
    </xf>
    <xf numFmtId="14" fontId="8" fillId="0" borderId="0" xfId="52" applyNumberFormat="1" applyFont="1" applyAlignment="1" applyProtection="1">
      <alignment horizontal="right"/>
      <protection hidden="1" locked="0"/>
    </xf>
    <xf numFmtId="49" fontId="8" fillId="0" borderId="0" xfId="52" applyNumberFormat="1" applyFont="1" applyAlignment="1" applyProtection="1">
      <alignment horizontal="right"/>
      <protection hidden="1"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0" fontId="0" fillId="34" borderId="0" xfId="0" applyFill="1" applyAlignment="1" applyProtection="1">
      <alignment horizontal="center" vertical="center"/>
      <protection hidden="1" locked="0"/>
    </xf>
    <xf numFmtId="0" fontId="0" fillId="34" borderId="0" xfId="0" applyNumberFormat="1" applyFill="1" applyAlignment="1" applyProtection="1">
      <alignment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NumberFormat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0" fontId="10" fillId="0" borderId="21" xfId="0" applyFont="1" applyBorder="1" applyAlignment="1" applyProtection="1">
      <alignment horizontal="center"/>
      <protection hidden="1" locked="0"/>
    </xf>
    <xf numFmtId="0" fontId="10" fillId="0" borderId="22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 locked="0"/>
    </xf>
    <xf numFmtId="0" fontId="10" fillId="0" borderId="0" xfId="0" applyFont="1" applyFill="1" applyAlignment="1" applyProtection="1">
      <alignment horizontal="center"/>
      <protection hidden="1" locked="0"/>
    </xf>
    <xf numFmtId="1" fontId="10" fillId="0" borderId="0" xfId="0" applyNumberFormat="1" applyFont="1" applyFill="1" applyAlignment="1" applyProtection="1">
      <alignment horizontal="center"/>
      <protection hidden="1" locked="0"/>
    </xf>
    <xf numFmtId="1" fontId="29" fillId="0" borderId="0" xfId="0" applyNumberFormat="1" applyFont="1" applyFill="1" applyAlignment="1" applyProtection="1">
      <alignment horizontal="center"/>
      <protection hidden="1" locked="0"/>
    </xf>
    <xf numFmtId="0" fontId="31" fillId="33" borderId="12" xfId="0" applyFont="1" applyFill="1" applyBorder="1" applyAlignment="1" applyProtection="1">
      <alignment horizontal="left"/>
      <protection hidden="1" locked="0"/>
    </xf>
    <xf numFmtId="0" fontId="25" fillId="0" borderId="0" xfId="0" applyFont="1" applyBorder="1" applyAlignment="1" applyProtection="1">
      <alignment horizontal="left"/>
      <protection hidden="1" locked="0"/>
    </xf>
    <xf numFmtId="0" fontId="25" fillId="0" borderId="0" xfId="0" applyFont="1" applyBorder="1" applyAlignment="1" applyProtection="1">
      <alignment horizontal="center"/>
      <protection hidden="1" locked="0"/>
    </xf>
    <xf numFmtId="0" fontId="10" fillId="35" borderId="0" xfId="0" applyFont="1" applyFill="1" applyAlignment="1" applyProtection="1">
      <alignment/>
      <protection hidden="1" locked="0"/>
    </xf>
    <xf numFmtId="0" fontId="10" fillId="0" borderId="23" xfId="0" applyFont="1" applyBorder="1" applyAlignment="1" applyProtection="1">
      <alignment/>
      <protection hidden="1" locked="0"/>
    </xf>
    <xf numFmtId="0" fontId="10" fillId="0" borderId="0" xfId="0" applyNumberFormat="1" applyFont="1" applyAlignment="1" applyProtection="1">
      <alignment/>
      <protection hidden="1" locked="0"/>
    </xf>
    <xf numFmtId="0" fontId="6" fillId="0" borderId="0" xfId="52" applyFont="1" applyAlignment="1" applyProtection="1">
      <alignment horizontal="center"/>
      <protection hidden="1" locked="0"/>
    </xf>
    <xf numFmtId="0" fontId="6" fillId="0" borderId="0" xfId="52" applyFont="1" applyFill="1" applyAlignment="1" applyProtection="1">
      <alignment horizontal="center"/>
      <protection hidden="1" locked="0"/>
    </xf>
    <xf numFmtId="0" fontId="16" fillId="0" borderId="0" xfId="52" applyFont="1" applyFill="1" applyAlignment="1" applyProtection="1">
      <alignment horizontal="center"/>
      <protection hidden="1" locked="0"/>
    </xf>
    <xf numFmtId="0" fontId="6" fillId="0" borderId="12" xfId="52" applyFont="1" applyFill="1" applyBorder="1" applyAlignment="1" applyProtection="1">
      <alignment horizontal="center"/>
      <protection hidden="1" locked="0"/>
    </xf>
    <xf numFmtId="0" fontId="11" fillId="0" borderId="12" xfId="52" applyFont="1" applyFill="1" applyBorder="1" applyAlignment="1" applyProtection="1">
      <alignment horizontal="center"/>
      <protection hidden="1" locked="0"/>
    </xf>
    <xf numFmtId="0" fontId="6" fillId="0" borderId="24" xfId="52" applyFont="1" applyFill="1" applyBorder="1" applyAlignment="1" applyProtection="1">
      <alignment horizontal="center"/>
      <protection hidden="1" locked="0"/>
    </xf>
    <xf numFmtId="0" fontId="11" fillId="0" borderId="24" xfId="52" applyFont="1" applyFill="1" applyBorder="1" applyAlignment="1" applyProtection="1">
      <alignment horizontal="center"/>
      <protection hidden="1" locked="0"/>
    </xf>
    <xf numFmtId="0" fontId="6" fillId="0" borderId="25" xfId="52" applyFont="1" applyFill="1" applyBorder="1" applyAlignment="1" applyProtection="1">
      <alignment horizontal="center"/>
      <protection hidden="1" locked="0"/>
    </xf>
    <xf numFmtId="0" fontId="11" fillId="0" borderId="25" xfId="52" applyFont="1" applyFill="1" applyBorder="1" applyAlignment="1" applyProtection="1">
      <alignment horizontal="center"/>
      <protection hidden="1" locked="0"/>
    </xf>
    <xf numFmtId="0" fontId="6" fillId="0" borderId="26" xfId="52" applyFont="1" applyFill="1" applyBorder="1" applyAlignment="1" applyProtection="1">
      <alignment horizontal="center"/>
      <protection hidden="1" locked="0"/>
    </xf>
    <xf numFmtId="0" fontId="11" fillId="0" borderId="26" xfId="52" applyFont="1" applyFill="1" applyBorder="1" applyAlignment="1" applyProtection="1">
      <alignment horizontal="center"/>
      <protection hidden="1" locked="0"/>
    </xf>
    <xf numFmtId="0" fontId="32" fillId="0" borderId="0" xfId="0" applyFont="1" applyAlignment="1">
      <alignment vertical="center"/>
    </xf>
    <xf numFmtId="0" fontId="0" fillId="0" borderId="0" xfId="0" applyFill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0" fontId="30" fillId="0" borderId="26" xfId="0" applyFont="1" applyFill="1" applyBorder="1" applyAlignment="1" applyProtection="1">
      <alignment horizontal="right" vertical="center"/>
      <protection hidden="1" locked="0"/>
    </xf>
    <xf numFmtId="0" fontId="30" fillId="0" borderId="25" xfId="0" applyFont="1" applyFill="1" applyBorder="1" applyAlignment="1" applyProtection="1">
      <alignment horizontal="right" vertical="center"/>
      <protection hidden="1" locked="0"/>
    </xf>
    <xf numFmtId="0" fontId="2" fillId="0" borderId="20" xfId="0" applyFont="1" applyBorder="1" applyAlignment="1" applyProtection="1">
      <alignment/>
      <protection hidden="1" locked="0"/>
    </xf>
    <xf numFmtId="49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2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38" fillId="0" borderId="28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/>
    </xf>
    <xf numFmtId="0" fontId="37" fillId="0" borderId="0" xfId="0" applyFont="1" applyBorder="1" applyAlignment="1">
      <alignment horizontal="center"/>
    </xf>
    <xf numFmtId="0" fontId="39" fillId="37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7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32" fillId="0" borderId="29" xfId="0" applyFont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ont="1" applyBorder="1" applyAlignment="1">
      <alignment horizontal="center"/>
    </xf>
    <xf numFmtId="0" fontId="32" fillId="38" borderId="26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2" fillId="38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36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0" fillId="0" borderId="21" xfId="0" applyFont="1" applyFill="1" applyBorder="1" applyAlignment="1" applyProtection="1">
      <alignment/>
      <protection locked="0"/>
    </xf>
    <xf numFmtId="0" fontId="40" fillId="0" borderId="21" xfId="0" applyFont="1" applyBorder="1" applyAlignment="1" applyProtection="1">
      <alignment/>
      <protection locked="0"/>
    </xf>
    <xf numFmtId="0" fontId="40" fillId="0" borderId="21" xfId="0" applyFont="1" applyFill="1" applyBorder="1" applyAlignment="1" applyProtection="1">
      <alignment horizontal="center"/>
      <protection locked="0"/>
    </xf>
    <xf numFmtId="0" fontId="40" fillId="0" borderId="21" xfId="0" applyFont="1" applyBorder="1" applyAlignment="1" applyProtection="1">
      <alignment horizontal="center"/>
      <protection locked="0"/>
    </xf>
    <xf numFmtId="0" fontId="25" fillId="0" borderId="21" xfId="0" applyFont="1" applyFill="1" applyBorder="1" applyAlignment="1">
      <alignment horizontal="center"/>
    </xf>
    <xf numFmtId="1" fontId="6" fillId="39" borderId="0" xfId="51" applyNumberFormat="1" applyFont="1" applyFill="1" applyBorder="1" applyAlignment="1" applyProtection="1">
      <alignment horizontal="center" vertical="center"/>
      <protection hidden="1" locked="0"/>
    </xf>
    <xf numFmtId="0" fontId="20" fillId="39" borderId="0" xfId="52" applyFont="1" applyFill="1" applyBorder="1" applyAlignment="1" applyProtection="1">
      <alignment horizontal="left" vertical="center"/>
      <protection hidden="1" locked="0"/>
    </xf>
    <xf numFmtId="0" fontId="7" fillId="39" borderId="0" xfId="51" applyNumberFormat="1" applyFont="1" applyFill="1" applyBorder="1" applyAlignment="1" applyProtection="1">
      <alignment horizontal="center" vertical="center"/>
      <protection hidden="1" locked="0"/>
    </xf>
    <xf numFmtId="0" fontId="7" fillId="39" borderId="0" xfId="51" applyNumberFormat="1" applyFont="1" applyFill="1" applyBorder="1" applyAlignment="1" applyProtection="1">
      <alignment vertical="center"/>
      <protection hidden="1" locked="0"/>
    </xf>
    <xf numFmtId="0" fontId="22" fillId="39" borderId="0" xfId="51" applyFont="1" applyFill="1" applyBorder="1" applyAlignment="1" applyProtection="1">
      <alignment horizontal="center" vertical="center"/>
      <protection hidden="1" locked="0"/>
    </xf>
    <xf numFmtId="0" fontId="11" fillId="39" borderId="0" xfId="51" applyNumberFormat="1" applyFont="1" applyFill="1" applyBorder="1" applyAlignment="1" applyProtection="1">
      <alignment horizontal="center" vertical="center"/>
      <protection hidden="1" locked="0"/>
    </xf>
    <xf numFmtId="0" fontId="42" fillId="0" borderId="0" xfId="0" applyFont="1" applyBorder="1" applyAlignment="1" applyProtection="1">
      <alignment/>
      <protection hidden="1" locked="0"/>
    </xf>
    <xf numFmtId="0" fontId="43" fillId="0" borderId="0" xfId="0" applyFont="1" applyAlignment="1">
      <alignment/>
    </xf>
    <xf numFmtId="49" fontId="7" fillId="0" borderId="32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20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33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32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20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34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29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11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11" xfId="51" applyNumberFormat="1" applyFont="1" applyBorder="1" applyAlignment="1" applyProtection="1">
      <alignment vertical="center"/>
      <protection hidden="1" locked="0"/>
    </xf>
    <xf numFmtId="49" fontId="7" fillId="0" borderId="29" xfId="51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/>
      <protection hidden="1" locked="0"/>
    </xf>
    <xf numFmtId="49" fontId="2" fillId="0" borderId="35" xfId="0" applyNumberFormat="1" applyFont="1" applyBorder="1" applyAlignment="1" applyProtection="1">
      <alignment horizontal="center"/>
      <protection hidden="1" locked="0"/>
    </xf>
    <xf numFmtId="49" fontId="2" fillId="0" borderId="0" xfId="0" applyNumberFormat="1" applyFont="1" applyAlignment="1" applyProtection="1">
      <alignment/>
      <protection hidden="1" locked="0"/>
    </xf>
    <xf numFmtId="49" fontId="2" fillId="0" borderId="0" xfId="0" applyNumberFormat="1" applyFont="1" applyFill="1" applyAlignment="1" applyProtection="1">
      <alignment/>
      <protection hidden="1" locked="0"/>
    </xf>
    <xf numFmtId="49" fontId="2" fillId="0" borderId="36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Alignment="1" applyProtection="1">
      <alignment horizontal="center"/>
      <protection hidden="1" locked="0"/>
    </xf>
    <xf numFmtId="49" fontId="42" fillId="0" borderId="36" xfId="0" applyNumberFormat="1" applyFont="1" applyFill="1" applyBorder="1" applyAlignment="1" applyProtection="1">
      <alignment horizontal="center"/>
      <protection hidden="1" locked="0"/>
    </xf>
    <xf numFmtId="49" fontId="2" fillId="0" borderId="10" xfId="0" applyNumberFormat="1" applyFont="1" applyFill="1" applyBorder="1" applyAlignment="1" applyProtection="1">
      <alignment/>
      <protection hidden="1" locked="0"/>
    </xf>
    <xf numFmtId="49" fontId="2" fillId="0" borderId="32" xfId="0" applyNumberFormat="1" applyFont="1" applyBorder="1" applyAlignment="1" applyProtection="1">
      <alignment horizontal="center"/>
      <protection hidden="1" locked="0"/>
    </xf>
    <xf numFmtId="49" fontId="2" fillId="0" borderId="10" xfId="0" applyNumberFormat="1" applyFont="1" applyBorder="1" applyAlignment="1" applyProtection="1">
      <alignment horizontal="center"/>
      <protection hidden="1" locked="0"/>
    </xf>
    <xf numFmtId="49" fontId="2" fillId="0" borderId="19" xfId="0" applyNumberFormat="1" applyFont="1" applyBorder="1" applyAlignment="1" applyProtection="1">
      <alignment horizontal="center"/>
      <protection hidden="1" locked="0"/>
    </xf>
    <xf numFmtId="49" fontId="2" fillId="0" borderId="0" xfId="0" applyNumberFormat="1" applyFont="1" applyBorder="1" applyAlignment="1" applyProtection="1">
      <alignment horizontal="center"/>
      <protection hidden="1" locked="0"/>
    </xf>
    <xf numFmtId="49" fontId="2" fillId="0" borderId="0" xfId="0" applyNumberFormat="1" applyFont="1" applyBorder="1" applyAlignment="1" applyProtection="1">
      <alignment horizontal="right" vertical="center"/>
      <protection hidden="1" locked="0"/>
    </xf>
    <xf numFmtId="49" fontId="2" fillId="0" borderId="22" xfId="0" applyNumberFormat="1" applyFont="1" applyBorder="1" applyAlignment="1" applyProtection="1">
      <alignment horizontal="center"/>
      <protection hidden="1" locked="0"/>
    </xf>
    <xf numFmtId="49" fontId="2" fillId="0" borderId="0" xfId="0" applyNumberFormat="1" applyFont="1" applyFill="1" applyBorder="1" applyAlignment="1" applyProtection="1">
      <alignment/>
      <protection hidden="1" locked="0"/>
    </xf>
    <xf numFmtId="49" fontId="42" fillId="0" borderId="0" xfId="0" applyNumberFormat="1" applyFont="1" applyBorder="1" applyAlignment="1" applyProtection="1">
      <alignment horizontal="center" vertical="center"/>
      <protection hidden="1" locked="0"/>
    </xf>
    <xf numFmtId="49" fontId="2" fillId="0" borderId="37" xfId="0" applyNumberFormat="1" applyFont="1" applyBorder="1" applyAlignment="1" applyProtection="1">
      <alignment horizontal="center"/>
      <protection hidden="1" locked="0"/>
    </xf>
    <xf numFmtId="49" fontId="2" fillId="0" borderId="38" xfId="0" applyNumberFormat="1" applyFont="1" applyBorder="1" applyAlignment="1" applyProtection="1">
      <alignment horizontal="center"/>
      <protection hidden="1" locked="0"/>
    </xf>
    <xf numFmtId="49" fontId="2" fillId="0" borderId="10" xfId="0" applyNumberFormat="1" applyFont="1" applyBorder="1" applyAlignment="1" applyProtection="1">
      <alignment/>
      <protection hidden="1" locked="0"/>
    </xf>
    <xf numFmtId="49" fontId="42" fillId="0" borderId="0" xfId="0" applyNumberFormat="1" applyFont="1" applyFill="1" applyBorder="1" applyAlignment="1" applyProtection="1">
      <alignment horizontal="center"/>
      <protection hidden="1" locked="0"/>
    </xf>
    <xf numFmtId="49" fontId="2" fillId="0" borderId="0" xfId="0" applyNumberFormat="1" applyFont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49" fontId="2" fillId="0" borderId="38" xfId="0" applyNumberFormat="1" applyFont="1" applyFill="1" applyBorder="1" applyAlignment="1" applyProtection="1">
      <alignment horizontal="center"/>
      <protection hidden="1" locked="0"/>
    </xf>
    <xf numFmtId="49" fontId="2" fillId="0" borderId="0" xfId="0" applyNumberFormat="1" applyFont="1" applyBorder="1" applyAlignment="1" applyProtection="1">
      <alignment/>
      <protection hidden="1" locked="0"/>
    </xf>
    <xf numFmtId="49" fontId="42" fillId="0" borderId="0" xfId="0" applyNumberFormat="1" applyFont="1" applyBorder="1" applyAlignment="1" applyProtection="1">
      <alignment horizontal="center"/>
      <protection hidden="1" locked="0"/>
    </xf>
    <xf numFmtId="49" fontId="16" fillId="0" borderId="0" xfId="0" applyNumberFormat="1" applyFont="1" applyFill="1" applyBorder="1" applyAlignment="1" applyProtection="1">
      <alignment horizontal="center"/>
      <protection hidden="1" locked="0"/>
    </xf>
    <xf numFmtId="49" fontId="8" fillId="0" borderId="0" xfId="0" applyNumberFormat="1" applyFont="1" applyFill="1" applyBorder="1" applyAlignment="1" applyProtection="1">
      <alignment horizontal="center"/>
      <protection hidden="1" locked="0"/>
    </xf>
    <xf numFmtId="49" fontId="42" fillId="0" borderId="10" xfId="0" applyNumberFormat="1" applyFont="1" applyFill="1" applyBorder="1" applyAlignment="1" applyProtection="1">
      <alignment horizont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42" fillId="0" borderId="0" xfId="0" applyFont="1" applyFill="1" applyAlignment="1" applyProtection="1">
      <alignment horizontal="center"/>
      <protection hidden="1" locked="0"/>
    </xf>
    <xf numFmtId="0" fontId="23" fillId="0" borderId="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/>
      <protection hidden="1" locked="0"/>
    </xf>
    <xf numFmtId="49" fontId="2" fillId="0" borderId="36" xfId="0" applyNumberFormat="1" applyFont="1" applyBorder="1" applyAlignment="1" applyProtection="1">
      <alignment horizontal="center" vertical="center"/>
      <protection hidden="1" locked="0"/>
    </xf>
    <xf numFmtId="49" fontId="2" fillId="0" borderId="36" xfId="0" applyNumberFormat="1" applyFont="1" applyBorder="1" applyAlignment="1" applyProtection="1">
      <alignment horizontal="center"/>
      <protection hidden="1" locked="0"/>
    </xf>
    <xf numFmtId="49" fontId="2" fillId="0" borderId="0" xfId="0" applyNumberFormat="1" applyFont="1" applyFill="1" applyAlignment="1" applyProtection="1">
      <alignment horizontal="center"/>
      <protection hidden="1" locked="0"/>
    </xf>
    <xf numFmtId="49" fontId="2" fillId="0" borderId="36" xfId="0" applyNumberFormat="1" applyFont="1" applyBorder="1" applyAlignment="1" applyProtection="1">
      <alignment horizontal="center"/>
      <protection hidden="1" locked="0"/>
    </xf>
    <xf numFmtId="49" fontId="2" fillId="0" borderId="38" xfId="0" applyNumberFormat="1" applyFont="1" applyBorder="1" applyAlignment="1" applyProtection="1">
      <alignment horizontal="center"/>
      <protection hidden="1" locked="0"/>
    </xf>
    <xf numFmtId="49" fontId="2" fillId="0" borderId="20" xfId="0" applyNumberFormat="1" applyFont="1" applyBorder="1" applyAlignment="1" applyProtection="1">
      <alignment horizontal="left" vertical="center"/>
      <protection hidden="1" locked="0"/>
    </xf>
    <xf numFmtId="0" fontId="42" fillId="0" borderId="0" xfId="0" applyFont="1" applyAlignment="1" applyProtection="1">
      <alignment horizontal="center"/>
      <protection hidden="1" locked="0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40" fillId="0" borderId="19" xfId="0" applyFont="1" applyFill="1" applyBorder="1" applyAlignment="1" applyProtection="1">
      <alignment/>
      <protection locked="0"/>
    </xf>
    <xf numFmtId="0" fontId="40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/>
      <protection hidden="1" locked="0"/>
    </xf>
    <xf numFmtId="0" fontId="2" fillId="0" borderId="20" xfId="0" applyFont="1" applyBorder="1" applyAlignment="1" applyProtection="1">
      <alignment horizontal="center"/>
      <protection hidden="1" locked="0"/>
    </xf>
    <xf numFmtId="49" fontId="2" fillId="0" borderId="20" xfId="0" applyNumberFormat="1" applyFont="1" applyBorder="1" applyAlignment="1" applyProtection="1">
      <alignment horizontal="center"/>
      <protection hidden="1" locked="0"/>
    </xf>
    <xf numFmtId="49" fontId="2" fillId="0" borderId="10" xfId="0" applyNumberFormat="1" applyFont="1" applyFill="1" applyBorder="1" applyAlignment="1" applyProtection="1">
      <alignment horizontal="center"/>
      <protection hidden="1" locked="0"/>
    </xf>
    <xf numFmtId="0" fontId="2" fillId="0" borderId="39" xfId="0" applyFont="1" applyFill="1" applyBorder="1" applyAlignment="1" applyProtection="1">
      <alignment/>
      <protection hidden="1" locked="0"/>
    </xf>
    <xf numFmtId="49" fontId="23" fillId="0" borderId="0" xfId="0" applyNumberFormat="1" applyFont="1" applyBorder="1" applyAlignment="1" applyProtection="1">
      <alignment horizontal="center"/>
      <protection hidden="1" locked="0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/>
      <protection hidden="1" locked="0"/>
    </xf>
    <xf numFmtId="0" fontId="21" fillId="0" borderId="0" xfId="52" applyFont="1" applyAlignment="1" applyProtection="1">
      <alignment horizontal="center"/>
      <protection hidden="1" locked="0"/>
    </xf>
    <xf numFmtId="0" fontId="35" fillId="0" borderId="0" xfId="0" applyFont="1" applyBorder="1" applyAlignment="1">
      <alignment horizontal="center"/>
    </xf>
    <xf numFmtId="0" fontId="32" fillId="34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18" fillId="0" borderId="40" xfId="51" applyNumberFormat="1" applyFont="1" applyFill="1" applyBorder="1" applyAlignment="1" applyProtection="1">
      <alignment horizontal="center" vertical="center"/>
      <protection hidden="1" locked="0"/>
    </xf>
    <xf numFmtId="49" fontId="18" fillId="0" borderId="41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42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43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11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29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18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10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0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44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19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45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29" xfId="51" applyNumberFormat="1" applyFont="1" applyFill="1" applyBorder="1" applyAlignment="1" applyProtection="1">
      <alignment horizontal="center" vertical="center"/>
      <protection hidden="1" locked="0"/>
    </xf>
    <xf numFmtId="49" fontId="18" fillId="0" borderId="21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32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20" xfId="51" applyNumberFormat="1" applyFont="1" applyFill="1" applyBorder="1" applyAlignment="1" applyProtection="1">
      <alignment horizontal="center" vertical="center"/>
      <protection hidden="1" locked="0"/>
    </xf>
    <xf numFmtId="1" fontId="6" fillId="35" borderId="46" xfId="51" applyNumberFormat="1" applyFont="1" applyFill="1" applyBorder="1" applyAlignment="1" applyProtection="1">
      <alignment horizontal="center" vertical="center"/>
      <protection hidden="1" locked="0"/>
    </xf>
    <xf numFmtId="1" fontId="6" fillId="35" borderId="47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48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35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38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38" xfId="51" applyNumberFormat="1" applyFont="1" applyBorder="1" applyAlignment="1" applyProtection="1">
      <alignment horizontal="center" vertical="center"/>
      <protection hidden="1" locked="0"/>
    </xf>
    <xf numFmtId="49" fontId="6" fillId="0" borderId="19" xfId="51" applyNumberFormat="1" applyFont="1" applyBorder="1" applyAlignment="1" applyProtection="1">
      <alignment horizontal="center" vertical="center"/>
      <protection hidden="1" locked="0"/>
    </xf>
    <xf numFmtId="49" fontId="6" fillId="0" borderId="35" xfId="51" applyNumberFormat="1" applyFont="1" applyBorder="1" applyAlignment="1" applyProtection="1">
      <alignment horizontal="center" vertical="center"/>
      <protection hidden="1" locked="0"/>
    </xf>
    <xf numFmtId="1" fontId="6" fillId="35" borderId="49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19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50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51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18" fillId="0" borderId="52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53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33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39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54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55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56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57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58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55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59" xfId="51" applyNumberFormat="1" applyFont="1" applyBorder="1" applyAlignment="1" applyProtection="1">
      <alignment horizontal="center" vertical="center"/>
      <protection hidden="1" locked="0"/>
    </xf>
    <xf numFmtId="0" fontId="6" fillId="0" borderId="60" xfId="51" applyNumberFormat="1" applyFont="1" applyBorder="1" applyAlignment="1" applyProtection="1">
      <alignment horizontal="center" vertical="center"/>
      <protection hidden="1" locked="0"/>
    </xf>
    <xf numFmtId="49" fontId="22" fillId="35" borderId="61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55" xfId="51" applyNumberFormat="1" applyFont="1" applyFill="1" applyBorder="1" applyAlignment="1" applyProtection="1">
      <alignment horizontal="center" vertical="center"/>
      <protection hidden="1" locked="0"/>
    </xf>
    <xf numFmtId="49" fontId="22" fillId="35" borderId="56" xfId="51" applyNumberFormat="1" applyFont="1" applyFill="1" applyBorder="1" applyAlignment="1" applyProtection="1">
      <alignment horizontal="center" vertical="center"/>
      <protection hidden="1" locked="0"/>
    </xf>
    <xf numFmtId="0" fontId="23" fillId="0" borderId="0" xfId="51" applyFont="1" applyFill="1" applyBorder="1" applyAlignment="1" applyProtection="1">
      <alignment horizontal="right" vertical="center"/>
      <protection hidden="1" locked="0"/>
    </xf>
    <xf numFmtId="0" fontId="16" fillId="0" borderId="0" xfId="51" applyFont="1" applyFill="1" applyBorder="1" applyAlignment="1" applyProtection="1">
      <alignment horizontal="center" vertical="center"/>
      <protection hidden="1" locked="0"/>
    </xf>
    <xf numFmtId="0" fontId="6" fillId="0" borderId="14" xfId="51" applyNumberFormat="1" applyFont="1" applyBorder="1" applyAlignment="1" applyProtection="1">
      <alignment horizontal="center" vertical="center"/>
      <protection hidden="1" locked="0"/>
    </xf>
    <xf numFmtId="0" fontId="6" fillId="0" borderId="62" xfId="51" applyNumberFormat="1" applyFont="1" applyBorder="1" applyAlignment="1" applyProtection="1">
      <alignment horizontal="center" vertical="center"/>
      <protection hidden="1" locked="0"/>
    </xf>
    <xf numFmtId="0" fontId="6" fillId="0" borderId="63" xfId="51" applyFont="1" applyBorder="1" applyAlignment="1" applyProtection="1">
      <alignment horizontal="center" vertical="center"/>
      <protection hidden="1" locked="0"/>
    </xf>
    <xf numFmtId="0" fontId="6" fillId="0" borderId="64" xfId="51" applyFont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right" vertical="center"/>
      <protection hidden="1" locked="0"/>
    </xf>
    <xf numFmtId="49" fontId="2" fillId="0" borderId="36" xfId="0" applyNumberFormat="1" applyFont="1" applyBorder="1" applyAlignment="1" applyProtection="1">
      <alignment horizontal="right" vertical="center"/>
      <protection hidden="1" locked="0"/>
    </xf>
    <xf numFmtId="0" fontId="2" fillId="0" borderId="0" xfId="0" applyFont="1" applyBorder="1" applyAlignment="1" applyProtection="1">
      <alignment horizontal="right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49" fontId="8" fillId="0" borderId="0" xfId="52" applyNumberFormat="1" applyFont="1" applyAlignment="1" applyProtection="1">
      <alignment horizontal="right"/>
      <protection hidden="1" locked="0"/>
    </xf>
    <xf numFmtId="49" fontId="2" fillId="0" borderId="37" xfId="0" applyNumberFormat="1" applyFont="1" applyBorder="1" applyAlignment="1" applyProtection="1">
      <alignment horizontal="center" vertical="center"/>
      <protection hidden="1" locked="0"/>
    </xf>
    <xf numFmtId="49" fontId="2" fillId="0" borderId="10" xfId="0" applyNumberFormat="1" applyFont="1" applyBorder="1" applyAlignment="1" applyProtection="1">
      <alignment horizontal="center" vertical="center"/>
      <protection hidden="1" locked="0"/>
    </xf>
    <xf numFmtId="49" fontId="2" fillId="0" borderId="32" xfId="0" applyNumberFormat="1" applyFont="1" applyFill="1" applyBorder="1" applyAlignment="1" applyProtection="1">
      <alignment horizontal="center"/>
      <protection hidden="1" locked="0"/>
    </xf>
    <xf numFmtId="0" fontId="25" fillId="0" borderId="21" xfId="0" applyFont="1" applyFill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/>
      <protection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Pevný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  <cellStyle name="一般_forms_in_excel" xfId="72"/>
  </cellStyles>
  <dxfs count="9"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  <name val="Cambria"/>
        <color rgb="FF0000FF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>
        <right style="thin"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ta\AppData\Local\Temp\Temp1_zasilka-EAL46IENREP5VMU3.zip\Turnaje\Satelit%20Hav&#237;&#345;ov%202010\Single%20OCB\OCB%20and%20OC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ka\Dokumenty\Stolni%20tenis\&#268;AST%202008-2009\Tabulky\Start-listy-ti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_YCG"/>
      <sheetName val="YCG-I.gr"/>
      <sheetName val="p-YCG"/>
      <sheetName val="YCG-ko"/>
      <sheetName val="YCG-ko-v"/>
      <sheetName val="Z-YCG"/>
      <sheetName val="part_OCG"/>
      <sheetName val="OCG-I.gr"/>
      <sheetName val="p-OCG"/>
      <sheetName val="OCG-ko"/>
      <sheetName val="OCG-ko-v"/>
      <sheetName val="Z-OCG"/>
      <sheetName val="part_JG"/>
      <sheetName val="JG-I.gr"/>
      <sheetName val="p-JG"/>
      <sheetName val="JG-ko"/>
      <sheetName val="JG-ko-v"/>
      <sheetName val="Z-JG"/>
      <sheetName val="T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AG31"/>
  <sheetViews>
    <sheetView zoomScalePageLayoutView="0" workbookViewId="0" topLeftCell="A13">
      <selection activeCell="B25" sqref="B25:K31"/>
    </sheetView>
  </sheetViews>
  <sheetFormatPr defaultColWidth="9.00390625" defaultRowHeight="12.75"/>
  <cols>
    <col min="1" max="1" width="3.00390625" style="76" customWidth="1"/>
    <col min="2" max="2" width="13.75390625" style="76" customWidth="1"/>
    <col min="3" max="3" width="13.00390625" style="76" customWidth="1"/>
    <col min="4" max="4" width="12.25390625" style="76" customWidth="1"/>
    <col min="5" max="5" width="11.25390625" style="76" customWidth="1"/>
    <col min="6" max="6" width="12.125" style="76" customWidth="1"/>
    <col min="7" max="7" width="11.25390625" style="76" customWidth="1"/>
    <col min="8" max="8" width="12.00390625" style="76" customWidth="1"/>
    <col min="9" max="9" width="11.00390625" style="76" customWidth="1"/>
    <col min="10" max="16384" width="9.125" style="76" customWidth="1"/>
  </cols>
  <sheetData>
    <row r="1" spans="1:33" ht="12.75">
      <c r="A1" s="82"/>
      <c r="B1" s="83" t="s">
        <v>6</v>
      </c>
      <c r="C1" s="83" t="s">
        <v>7</v>
      </c>
      <c r="D1" s="83" t="s">
        <v>8</v>
      </c>
      <c r="E1" s="83" t="s">
        <v>9</v>
      </c>
      <c r="F1" s="83" t="s">
        <v>10</v>
      </c>
      <c r="G1" s="83" t="s">
        <v>11</v>
      </c>
      <c r="H1" s="83" t="s">
        <v>12</v>
      </c>
      <c r="I1" s="83" t="s">
        <v>13</v>
      </c>
      <c r="J1" s="83" t="s">
        <v>14</v>
      </c>
      <c r="K1" s="83" t="s">
        <v>15</v>
      </c>
      <c r="L1" s="83" t="s">
        <v>16</v>
      </c>
      <c r="M1" s="83" t="s">
        <v>17</v>
      </c>
      <c r="N1" s="83" t="s">
        <v>18</v>
      </c>
      <c r="O1" s="83" t="s">
        <v>19</v>
      </c>
      <c r="P1" s="83" t="s">
        <v>20</v>
      </c>
      <c r="Q1" s="83" t="s">
        <v>21</v>
      </c>
      <c r="R1" s="83" t="s">
        <v>29</v>
      </c>
      <c r="S1" s="83" t="s">
        <v>30</v>
      </c>
      <c r="T1" s="83" t="s">
        <v>31</v>
      </c>
      <c r="U1" s="83" t="s">
        <v>32</v>
      </c>
      <c r="V1" s="83" t="s">
        <v>33</v>
      </c>
      <c r="W1" s="83" t="s">
        <v>34</v>
      </c>
      <c r="X1" s="83" t="s">
        <v>35</v>
      </c>
      <c r="Y1" s="83" t="s">
        <v>36</v>
      </c>
      <c r="Z1" s="83" t="s">
        <v>37</v>
      </c>
      <c r="AA1" s="83" t="s">
        <v>38</v>
      </c>
      <c r="AB1" s="83" t="s">
        <v>39</v>
      </c>
      <c r="AC1" s="83" t="s">
        <v>40</v>
      </c>
      <c r="AD1" s="83" t="s">
        <v>41</v>
      </c>
      <c r="AE1" s="83" t="s">
        <v>42</v>
      </c>
      <c r="AF1" s="83" t="s">
        <v>43</v>
      </c>
      <c r="AG1" s="83" t="s">
        <v>44</v>
      </c>
    </row>
    <row r="2" spans="1:33" ht="12.75">
      <c r="A2" s="82"/>
      <c r="B2" s="84" t="e">
        <f ca="1">INDIRECT(CONCATENATE("[Singles_draw_group_nejD.xls]Draw_list!","H$2"))</f>
        <v>#REF!</v>
      </c>
      <c r="C2" s="84" t="e">
        <f ca="1">INDIRECT(CONCATENATE("[Singles_draw_group_nejD.xls]Draw_list!","i$2"))</f>
        <v>#REF!</v>
      </c>
      <c r="D2" s="84" t="e">
        <f ca="1">INDIRECT(CONCATENATE("[Singles_draw_group_nejD.xls]Draw_list!","j$2"))</f>
        <v>#REF!</v>
      </c>
      <c r="E2" s="84" t="e">
        <f ca="1">INDIRECT(CONCATENATE("[Singles_draw_group_nejD.xls]Draw_list!","k$2"))</f>
        <v>#REF!</v>
      </c>
      <c r="F2" s="84" t="e">
        <f ca="1">INDIRECT(CONCATENATE("[Singles_draw_group_nejD.xls]Draw_list!","l$2"))</f>
        <v>#REF!</v>
      </c>
      <c r="G2" s="84" t="e">
        <f ca="1">INDIRECT(CONCATENATE("[Singles_draw_group_nejD.xls]Draw_list!","m$2"))</f>
        <v>#REF!</v>
      </c>
      <c r="H2" s="84" t="e">
        <f ca="1">INDIRECT(CONCATENATE("[Singles_draw_group_nejD.xls]Draw_list!","n$2"))</f>
        <v>#REF!</v>
      </c>
      <c r="I2" s="84" t="e">
        <f ca="1">INDIRECT(CONCATENATE("[Singles_draw_group_nejD.xls]Draw_list!","o$2"))</f>
        <v>#REF!</v>
      </c>
      <c r="J2" s="84" t="e">
        <f ca="1">INDIRECT(CONCATENATE("[Singles_draw_group_nejD.xls]Draw_list!","p$2"))</f>
        <v>#REF!</v>
      </c>
      <c r="K2" s="84" t="e">
        <f ca="1">INDIRECT(CONCATENATE("[Singles_draw_group_nejD.xls]Draw_list!","q$2"))</f>
        <v>#REF!</v>
      </c>
      <c r="L2" s="84" t="e">
        <f ca="1">INDIRECT(CONCATENATE("[Singles_draw_group_nejD.xls]Draw_list!","r$2"))</f>
        <v>#REF!</v>
      </c>
      <c r="M2" s="84" t="e">
        <f ca="1">INDIRECT(CONCATENATE("[Singles_draw_group_nejD.xls]Draw_list!","s$2"))</f>
        <v>#REF!</v>
      </c>
      <c r="N2" s="84" t="e">
        <f ca="1">INDIRECT(CONCATENATE("[Singles_draw_group_nejD.xls]Draw_list!","t$2"))</f>
        <v>#REF!</v>
      </c>
      <c r="O2" s="84" t="e">
        <f ca="1">INDIRECT(CONCATENATE("[Singles_draw_group_nejD.xls]Draw_list!","u$2"))</f>
        <v>#REF!</v>
      </c>
      <c r="P2" s="84" t="e">
        <f ca="1">INDIRECT(CONCATENATE("[Singles_draw_group_nejD.xls]Draw_list!","v$2"))</f>
        <v>#REF!</v>
      </c>
      <c r="Q2" s="84" t="e">
        <f ca="1">INDIRECT(CONCATENATE("[Singles_draw_group_nejD.xls]Draw_list!","w$2"))</f>
        <v>#REF!</v>
      </c>
      <c r="R2" s="84" t="e">
        <f ca="1">INDIRECT(CONCATENATE("[Singles_draw_group_nejD.xls]Draw_list!","x$2"))</f>
        <v>#REF!</v>
      </c>
      <c r="S2" s="84" t="e">
        <f ca="1">INDIRECT(CONCATENATE("[Singles_draw_group_nejD.xls]Draw_list!","y$2"))</f>
        <v>#REF!</v>
      </c>
      <c r="T2" s="84" t="e">
        <f ca="1">INDIRECT(CONCATENATE("[Singles_draw_group_nejD.xls]Draw_list!","z$2"))</f>
        <v>#REF!</v>
      </c>
      <c r="U2" s="84" t="e">
        <f ca="1">INDIRECT(CONCATENATE("[Singles_draw_group_nejD.xls]Draw_list!","aa$2"))</f>
        <v>#REF!</v>
      </c>
      <c r="V2" s="84" t="e">
        <f ca="1">INDIRECT(CONCATENATE("[Singles_draw_group_nejD.xls]Draw_list!","ab$2"))</f>
        <v>#REF!</v>
      </c>
      <c r="W2" s="84" t="e">
        <f ca="1">INDIRECT(CONCATENATE("[Singles_draw_group_nejD.xls]Draw_list!","ac$2"))</f>
        <v>#REF!</v>
      </c>
      <c r="X2" s="84" t="e">
        <f ca="1">INDIRECT(CONCATENATE("[Singles_draw_group_nejD.xls]Draw_list!","ad$2"))</f>
        <v>#REF!</v>
      </c>
      <c r="Y2" s="84" t="e">
        <f ca="1">INDIRECT(CONCATENATE("[Singles_draw_group_nejD.xls]Draw_list!","ae$2"))</f>
        <v>#REF!</v>
      </c>
      <c r="Z2" s="84" t="e">
        <f ca="1">INDIRECT(CONCATENATE("[Singles_draw_group_nejD.xls]Draw_list!","af$2"))</f>
        <v>#REF!</v>
      </c>
      <c r="AA2" s="84" t="e">
        <f ca="1">INDIRECT(CONCATENATE("[Singles_draw_group_nejD.xls]Draw_list!","ag$2"))</f>
        <v>#REF!</v>
      </c>
      <c r="AB2" s="84" t="e">
        <f ca="1">INDIRECT(CONCATENATE("[Singles_draw_group_nejD.xls]Draw_list!","ah$2"))</f>
        <v>#REF!</v>
      </c>
      <c r="AC2" s="84" t="e">
        <f ca="1">INDIRECT(CONCATENATE("[Singles_draw_group_nejD.xls]Draw_list!","ai$2"))</f>
        <v>#REF!</v>
      </c>
      <c r="AD2" s="84" t="e">
        <f ca="1">INDIRECT(CONCATENATE("[Singles_draw_group_nejD.xls]Draw_list!","aj$2"))</f>
        <v>#REF!</v>
      </c>
      <c r="AE2" s="84" t="e">
        <f ca="1">INDIRECT(CONCATENATE("[Singles_draw_group_nejD.xls]Draw_list!","ak$2"))</f>
        <v>#REF!</v>
      </c>
      <c r="AF2" s="84" t="e">
        <f ca="1">INDIRECT(CONCATENATE("[Singles_draw_group_nejD.xls]Draw_list!","al$2"))</f>
        <v>#REF!</v>
      </c>
      <c r="AG2" s="84" t="e">
        <f ca="1">INDIRECT(CONCATENATE("[Singles_draw_group_nejD.xls]Draw_list!","am$2"))</f>
        <v>#REF!</v>
      </c>
    </row>
    <row r="3" spans="1:33" ht="12.75">
      <c r="A3" s="82"/>
      <c r="B3" s="84" t="e">
        <f ca="1">INDIRECT(CONCATENATE("[Singles_draw_group_nejD.xls]Draw_list!","H$3"))</f>
        <v>#REF!</v>
      </c>
      <c r="C3" s="84" t="e">
        <f ca="1">INDIRECT(CONCATENATE("[Singles_draw_group_nejD.xls]Draw_list!","i$3"))</f>
        <v>#REF!</v>
      </c>
      <c r="D3" s="84" t="e">
        <f ca="1">INDIRECT(CONCATENATE("[Singles_draw_group_nejD.xls]Draw_list!","j$3"))</f>
        <v>#REF!</v>
      </c>
      <c r="E3" s="84" t="e">
        <f ca="1">INDIRECT(CONCATENATE("[Singles_draw_group_nejD.xls]Draw_list!","k$3"))</f>
        <v>#REF!</v>
      </c>
      <c r="F3" s="84" t="e">
        <f ca="1">INDIRECT(CONCATENATE("[Singles_draw_group_nejD.xls]Draw_list!","l$3"))</f>
        <v>#REF!</v>
      </c>
      <c r="G3" s="84" t="e">
        <f ca="1">INDIRECT(CONCATENATE("[Singles_draw_group_nejD.xls]Draw_list!","m$3"))</f>
        <v>#REF!</v>
      </c>
      <c r="H3" s="84" t="e">
        <f ca="1">INDIRECT(CONCATENATE("[Singles_draw_group_nejD.xls]Draw_list!","n$3"))</f>
        <v>#REF!</v>
      </c>
      <c r="I3" s="84" t="e">
        <f ca="1">INDIRECT(CONCATENATE("[Singles_draw_group_nejD.xls]Draw_list!","o$3"))</f>
        <v>#REF!</v>
      </c>
      <c r="J3" s="84" t="e">
        <f ca="1">INDIRECT(CONCATENATE("[Singles_draw_group_nejD.xls]Draw_list!","p$3"))</f>
        <v>#REF!</v>
      </c>
      <c r="K3" s="84" t="e">
        <f ca="1">INDIRECT(CONCATENATE("[Singles_draw_group_nejD.xls]Draw_list!","q$3"))</f>
        <v>#REF!</v>
      </c>
      <c r="L3" s="84" t="e">
        <f ca="1">INDIRECT(CONCATENATE("[Singles_draw_group_nejD.xls]Draw_list!","r$3"))</f>
        <v>#REF!</v>
      </c>
      <c r="M3" s="84" t="e">
        <f ca="1">INDIRECT(CONCATENATE("[Singles_draw_group_nejD.xls]Draw_list!","s$3"))</f>
        <v>#REF!</v>
      </c>
      <c r="N3" s="84" t="e">
        <f ca="1">INDIRECT(CONCATENATE("[Singles_draw_group_nejD.xls]Draw_list!","t$3"))</f>
        <v>#REF!</v>
      </c>
      <c r="O3" s="84" t="e">
        <f ca="1">INDIRECT(CONCATENATE("[Singles_draw_group_nejD.xls]Draw_list!","u$3"))</f>
        <v>#REF!</v>
      </c>
      <c r="P3" s="84" t="e">
        <f ca="1">INDIRECT(CONCATENATE("[Singles_draw_group_nejD.xls]Draw_list!","v$3"))</f>
        <v>#REF!</v>
      </c>
      <c r="Q3" s="84" t="e">
        <f ca="1">INDIRECT(CONCATENATE("[Singles_draw_group_nejD.xls]Draw_list!","w$3"))</f>
        <v>#REF!</v>
      </c>
      <c r="R3" s="84" t="e">
        <f ca="1">INDIRECT(CONCATENATE("[Singles_draw_group_nejD.xls]Draw_list!","x$3"))</f>
        <v>#REF!</v>
      </c>
      <c r="S3" s="84" t="e">
        <f ca="1">INDIRECT(CONCATENATE("[Singles_draw_group_nejD.xls]Draw_list!","y$3"))</f>
        <v>#REF!</v>
      </c>
      <c r="T3" s="84" t="e">
        <f ca="1">INDIRECT(CONCATENATE("[Singles_draw_group_nejD.xls]Draw_list!","z$3"))</f>
        <v>#REF!</v>
      </c>
      <c r="U3" s="84" t="e">
        <f ca="1">INDIRECT(CONCATENATE("[Singles_draw_group_nejD.xls]Draw_list!","aa$3"))</f>
        <v>#REF!</v>
      </c>
      <c r="V3" s="84" t="e">
        <f ca="1">INDIRECT(CONCATENATE("[Singles_draw_group_nejD.xls]Draw_list!","ab$3"))</f>
        <v>#REF!</v>
      </c>
      <c r="W3" s="84" t="e">
        <f ca="1">INDIRECT(CONCATENATE("[Singles_draw_group_nejD.xls]Draw_list!","ac$3"))</f>
        <v>#REF!</v>
      </c>
      <c r="X3" s="84" t="e">
        <f ca="1">INDIRECT(CONCATENATE("[Singles_draw_group_nejD.xls]Draw_list!","ad$3"))</f>
        <v>#REF!</v>
      </c>
      <c r="Y3" s="84" t="e">
        <f ca="1">INDIRECT(CONCATENATE("[Singles_draw_group_nejD.xls]Draw_list!","ae$3"))</f>
        <v>#REF!</v>
      </c>
      <c r="Z3" s="84" t="e">
        <f ca="1">INDIRECT(CONCATENATE("[Singles_draw_group_nejD.xls]Draw_list!","af$3"))</f>
        <v>#REF!</v>
      </c>
      <c r="AA3" s="84" t="e">
        <f ca="1">INDIRECT(CONCATENATE("[Singles_draw_group_nejD.xls]Draw_list!","ag$3"))</f>
        <v>#REF!</v>
      </c>
      <c r="AB3" s="84" t="e">
        <f ca="1">INDIRECT(CONCATENATE("[Singles_draw_group_nejD.xls]Draw_list!","ah$3"))</f>
        <v>#REF!</v>
      </c>
      <c r="AC3" s="84" t="e">
        <f ca="1">INDIRECT(CONCATENATE("[Singles_draw_group_nejD.xls]Draw_list!","ai$3"))</f>
        <v>#REF!</v>
      </c>
      <c r="AD3" s="84" t="e">
        <f ca="1">INDIRECT(CONCATENATE("[Singles_draw_group_nejD.xls]Draw_list!","aj$3"))</f>
        <v>#REF!</v>
      </c>
      <c r="AE3" s="84" t="e">
        <f ca="1">INDIRECT(CONCATENATE("[Singles_draw_group_nejD.xls]Draw_list!","ak$3"))</f>
        <v>#REF!</v>
      </c>
      <c r="AF3" s="84" t="e">
        <f ca="1">INDIRECT(CONCATENATE("[Singles_draw_group_nejD.xls]Draw_list!","al$3"))</f>
        <v>#REF!</v>
      </c>
      <c r="AG3" s="84" t="e">
        <f ca="1">INDIRECT(CONCATENATE("[Singles_draw_group_nejD.xls]Draw_list!","am$3"))</f>
        <v>#REF!</v>
      </c>
    </row>
    <row r="4" spans="1:33" ht="12.75">
      <c r="A4" s="82"/>
      <c r="B4" s="84" t="e">
        <f ca="1">INDIRECT(CONCATENATE("[Singles_draw_group_nejD.xls]Draw_list!","H$4"))</f>
        <v>#REF!</v>
      </c>
      <c r="C4" s="84" t="e">
        <f ca="1">INDIRECT(CONCATENATE("[Singles_draw_group_nejD.xls]Draw_list!","i$4"))</f>
        <v>#REF!</v>
      </c>
      <c r="D4" s="84" t="e">
        <f ca="1">INDIRECT(CONCATENATE("[Singles_draw_group_nejD.xls]Draw_list!","j$4"))</f>
        <v>#REF!</v>
      </c>
      <c r="E4" s="84" t="e">
        <f ca="1">INDIRECT(CONCATENATE("[Singles_draw_group_nejD.xls]Draw_list!","k$4"))</f>
        <v>#REF!</v>
      </c>
      <c r="F4" s="84" t="e">
        <f ca="1">INDIRECT(CONCATENATE("[Singles_draw_group_nejD.xls]Draw_list!","l$4"))</f>
        <v>#REF!</v>
      </c>
      <c r="G4" s="84" t="e">
        <f ca="1">INDIRECT(CONCATENATE("[Singles_draw_group_nejD.xls]Draw_list!","m$4"))</f>
        <v>#REF!</v>
      </c>
      <c r="H4" s="84" t="e">
        <f ca="1">INDIRECT(CONCATENATE("[Singles_draw_group_nejD.xls]Draw_list!","n$4"))</f>
        <v>#REF!</v>
      </c>
      <c r="I4" s="84" t="e">
        <f ca="1">INDIRECT(CONCATENATE("[Singles_draw_group_nejD.xls]Draw_list!","o$4"))</f>
        <v>#REF!</v>
      </c>
      <c r="J4" s="84" t="e">
        <f ca="1">INDIRECT(CONCATENATE("[Singles_draw_group_nejD.xls]Draw_list!","p$4"))</f>
        <v>#REF!</v>
      </c>
      <c r="K4" s="84" t="e">
        <f ca="1">INDIRECT(CONCATENATE("[Singles_draw_group_nejD.xls]Draw_list!","q$4"))</f>
        <v>#REF!</v>
      </c>
      <c r="L4" s="84" t="e">
        <f ca="1">INDIRECT(CONCATENATE("[Singles_draw_group_nejD.xls]Draw_list!","r$4"))</f>
        <v>#REF!</v>
      </c>
      <c r="M4" s="84" t="e">
        <f ca="1">INDIRECT(CONCATENATE("[Singles_draw_group_nejD.xls]Draw_list!","s$4"))</f>
        <v>#REF!</v>
      </c>
      <c r="N4" s="84" t="e">
        <f ca="1">INDIRECT(CONCATENATE("[Singles_draw_group_nejD.xls]Draw_list!","t$4"))</f>
        <v>#REF!</v>
      </c>
      <c r="O4" s="84" t="e">
        <f ca="1">INDIRECT(CONCATENATE("[Singles_draw_group_nejD.xls]Draw_list!","u$4"))</f>
        <v>#REF!</v>
      </c>
      <c r="P4" s="84" t="e">
        <f ca="1">INDIRECT(CONCATENATE("[Singles_draw_group_nejD.xls]Draw_list!","v$4"))</f>
        <v>#REF!</v>
      </c>
      <c r="Q4" s="84" t="e">
        <f ca="1">INDIRECT(CONCATENATE("[Singles_draw_group_nejD.xls]Draw_list!","w$4"))</f>
        <v>#REF!</v>
      </c>
      <c r="R4" s="84" t="e">
        <f ca="1">INDIRECT(CONCATENATE("[Singles_draw_group_nejD.xls]Draw_list!","x$4"))</f>
        <v>#REF!</v>
      </c>
      <c r="S4" s="84" t="e">
        <f ca="1">INDIRECT(CONCATENATE("[Singles_draw_group_nejD.xls]Draw_list!","y$4"))</f>
        <v>#REF!</v>
      </c>
      <c r="T4" s="84" t="e">
        <f ca="1">INDIRECT(CONCATENATE("[Singles_draw_group_nejD.xls]Draw_list!","z$4"))</f>
        <v>#REF!</v>
      </c>
      <c r="U4" s="84" t="e">
        <f ca="1">INDIRECT(CONCATENATE("[Singles_draw_group_nejD.xls]Draw_list!","aa$4"))</f>
        <v>#REF!</v>
      </c>
      <c r="V4" s="84" t="e">
        <f ca="1">INDIRECT(CONCATENATE("[Singles_draw_group_nejD.xls]Draw_list!","ab$4"))</f>
        <v>#REF!</v>
      </c>
      <c r="W4" s="84" t="e">
        <f ca="1">INDIRECT(CONCATENATE("[Singles_draw_group_nejD.xls]Draw_list!","ac$4"))</f>
        <v>#REF!</v>
      </c>
      <c r="X4" s="84" t="e">
        <f ca="1">INDIRECT(CONCATENATE("[Singles_draw_group_nejD.xls]Draw_list!","ad$4"))</f>
        <v>#REF!</v>
      </c>
      <c r="Y4" s="84" t="e">
        <f ca="1">INDIRECT(CONCATENATE("[Singles_draw_group_nejD.xls]Draw_list!","ae$4"))</f>
        <v>#REF!</v>
      </c>
      <c r="Z4" s="84" t="e">
        <f ca="1">INDIRECT(CONCATENATE("[Singles_draw_group_nejD.xls]Draw_list!","af$4"))</f>
        <v>#REF!</v>
      </c>
      <c r="AA4" s="84" t="e">
        <f ca="1">INDIRECT(CONCATENATE("[Singles_draw_group_nejD.xls]Draw_list!","ag$4"))</f>
        <v>#REF!</v>
      </c>
      <c r="AB4" s="84" t="e">
        <f ca="1">INDIRECT(CONCATENATE("[Singles_draw_group_nejD.xls]Draw_list!","ah$4"))</f>
        <v>#REF!</v>
      </c>
      <c r="AC4" s="84" t="e">
        <f ca="1">INDIRECT(CONCATENATE("[Singles_draw_group_nejD.xls]Draw_list!","ai$4"))</f>
        <v>#REF!</v>
      </c>
      <c r="AD4" s="84" t="e">
        <f ca="1">INDIRECT(CONCATENATE("[Singles_draw_group_nejD.xls]Draw_list!","aj$4"))</f>
        <v>#REF!</v>
      </c>
      <c r="AE4" s="84" t="e">
        <f ca="1">INDIRECT(CONCATENATE("[Singles_draw_group_nejD.xls]Draw_list!","ak$4"))</f>
        <v>#REF!</v>
      </c>
      <c r="AF4" s="84" t="e">
        <f ca="1">INDIRECT(CONCATENATE("[Singles_draw_group_nejD.xls]Draw_list!","al$4"))</f>
        <v>#REF!</v>
      </c>
      <c r="AG4" s="84" t="e">
        <f ca="1">INDIRECT(CONCATENATE("[Singles_draw_group_nejD.xls]Draw_list!","am$4"))</f>
        <v>#REF!</v>
      </c>
    </row>
    <row r="5" spans="1:33" ht="12.75">
      <c r="A5" s="82"/>
      <c r="B5" s="84" t="e">
        <f ca="1">INDIRECT(CONCATENATE("[Singles_draw_group_nejD.xls]Draw_list!","H$5"))</f>
        <v>#REF!</v>
      </c>
      <c r="C5" s="84" t="e">
        <f ca="1">INDIRECT(CONCATENATE("[Singles_draw_group_nejD.xls]Draw_list!","i$5"))</f>
        <v>#REF!</v>
      </c>
      <c r="D5" s="84" t="e">
        <f ca="1">INDIRECT(CONCATENATE("[Singles_draw_group_nejD.xls]Draw_list!","j$5"))</f>
        <v>#REF!</v>
      </c>
      <c r="E5" s="84" t="e">
        <f ca="1">INDIRECT(CONCATENATE("[Singles_draw_group_nejD.xls]Draw_list!","k$5"))</f>
        <v>#REF!</v>
      </c>
      <c r="F5" s="84" t="e">
        <f ca="1">INDIRECT(CONCATENATE("[Singles_draw_group_nejD.xls]Draw_list!","l$5"))</f>
        <v>#REF!</v>
      </c>
      <c r="G5" s="84" t="e">
        <f ca="1">INDIRECT(CONCATENATE("[Singles_draw_group_nejD.xls]Draw_list!","m$5"))</f>
        <v>#REF!</v>
      </c>
      <c r="H5" s="84" t="e">
        <f ca="1">INDIRECT(CONCATENATE("[Singles_draw_group_nejD.xls]Draw_list!","n$5"))</f>
        <v>#REF!</v>
      </c>
      <c r="I5" s="84" t="e">
        <f ca="1">INDIRECT(CONCATENATE("[Singles_draw_group_nejD.xls]Draw_list!","o$5"))</f>
        <v>#REF!</v>
      </c>
      <c r="J5" s="84" t="e">
        <f ca="1">INDIRECT(CONCATENATE("[Singles_draw_group_nejD.xls]Draw_list!","p$5"))</f>
        <v>#REF!</v>
      </c>
      <c r="K5" s="84" t="e">
        <f ca="1">INDIRECT(CONCATENATE("[Singles_draw_group_nejD.xls]Draw_list!","q$5"))</f>
        <v>#REF!</v>
      </c>
      <c r="L5" s="84" t="e">
        <f ca="1">INDIRECT(CONCATENATE("[Singles_draw_group_nejD.xls]Draw_list!","r$5"))</f>
        <v>#REF!</v>
      </c>
      <c r="M5" s="84" t="e">
        <f ca="1">INDIRECT(CONCATENATE("[Singles_draw_group_nejD.xls]Draw_list!","s$5"))</f>
        <v>#REF!</v>
      </c>
      <c r="N5" s="84" t="e">
        <f ca="1">INDIRECT(CONCATENATE("[Singles_draw_group_nejD.xls]Draw_list!","t$5"))</f>
        <v>#REF!</v>
      </c>
      <c r="O5" s="84" t="e">
        <f ca="1">INDIRECT(CONCATENATE("[Singles_draw_group_nejD.xls]Draw_list!","u$5"))</f>
        <v>#REF!</v>
      </c>
      <c r="P5" s="84" t="e">
        <f ca="1">INDIRECT(CONCATENATE("[Singles_draw_group_nejD.xls]Draw_list!","v$5"))</f>
        <v>#REF!</v>
      </c>
      <c r="Q5" s="84" t="e">
        <f ca="1">INDIRECT(CONCATENATE("[Singles_draw_group_nejD.xls]Draw_list!","w$5"))</f>
        <v>#REF!</v>
      </c>
      <c r="R5" s="84" t="e">
        <f ca="1">INDIRECT(CONCATENATE("[Singles_draw_group_nejD.xls]Draw_list!","x$5"))</f>
        <v>#REF!</v>
      </c>
      <c r="S5" s="84" t="e">
        <f ca="1">INDIRECT(CONCATENATE("[Singles_draw_group_nejD.xls]Draw_list!","y$5"))</f>
        <v>#REF!</v>
      </c>
      <c r="T5" s="84" t="e">
        <f ca="1">INDIRECT(CONCATENATE("[Singles_draw_group_nejD.xls]Draw_list!","z$5"))</f>
        <v>#REF!</v>
      </c>
      <c r="U5" s="84" t="e">
        <f ca="1">INDIRECT(CONCATENATE("[Singles_draw_group_nejD.xls]Draw_list!","aa$5"))</f>
        <v>#REF!</v>
      </c>
      <c r="V5" s="84" t="e">
        <f ca="1">INDIRECT(CONCATENATE("[Singles_draw_group_nejD.xls]Draw_list!","ab$5"))</f>
        <v>#REF!</v>
      </c>
      <c r="W5" s="84" t="e">
        <f ca="1">INDIRECT(CONCATENATE("[Singles_draw_group_nejD.xls]Draw_list!","ac$5"))</f>
        <v>#REF!</v>
      </c>
      <c r="X5" s="84" t="e">
        <f ca="1">INDIRECT(CONCATENATE("[Singles_draw_group_nejD.xls]Draw_list!","ad$5"))</f>
        <v>#REF!</v>
      </c>
      <c r="Y5" s="84" t="e">
        <f ca="1">INDIRECT(CONCATENATE("[Singles_draw_group_nejD.xls]Draw_list!","ae$5"))</f>
        <v>#REF!</v>
      </c>
      <c r="Z5" s="84" t="e">
        <f ca="1">INDIRECT(CONCATENATE("[Singles_draw_group_nejD.xls]Draw_list!","af$5"))</f>
        <v>#REF!</v>
      </c>
      <c r="AA5" s="84" t="e">
        <f ca="1">INDIRECT(CONCATENATE("[Singles_draw_group_nejD.xls]Draw_list!","ag$5"))</f>
        <v>#REF!</v>
      </c>
      <c r="AB5" s="84" t="e">
        <f ca="1">INDIRECT(CONCATENATE("[Singles_draw_group_nejD.xls]Draw_list!","ah$5"))</f>
        <v>#REF!</v>
      </c>
      <c r="AC5" s="84" t="e">
        <f ca="1">INDIRECT(CONCATENATE("[Singles_draw_group_nejD.xls]Draw_list!","ai$5"))</f>
        <v>#REF!</v>
      </c>
      <c r="AD5" s="84" t="e">
        <f ca="1">INDIRECT(CONCATENATE("[Singles_draw_group_nejD.xls]Draw_list!","aj$5"))</f>
        <v>#REF!</v>
      </c>
      <c r="AE5" s="84" t="e">
        <f ca="1">INDIRECT(CONCATENATE("[Singles_draw_group_nejD.xls]Draw_list!","ak$5"))</f>
        <v>#REF!</v>
      </c>
      <c r="AF5" s="84" t="e">
        <f ca="1">INDIRECT(CONCATENATE("[Singles_draw_group_nejD.xls]Draw_list!","al$5"))</f>
        <v>#REF!</v>
      </c>
      <c r="AG5" s="84" t="e">
        <f ca="1">INDIRECT(CONCATENATE("[Singles_draw_group_nejD.xls]Draw_list!","am$5"))</f>
        <v>#REF!</v>
      </c>
    </row>
    <row r="6" spans="1:33" ht="12.75">
      <c r="A6" s="82"/>
      <c r="B6" s="84" t="e">
        <f ca="1">INDIRECT(CONCATENATE("[Singles_draw_group_nejD.xls]Draw_list!","H$6"))</f>
        <v>#REF!</v>
      </c>
      <c r="C6" s="84" t="e">
        <f ca="1">INDIRECT(CONCATENATE("[Singles_draw_group_nejD.xls]Draw_list!","i$6"))</f>
        <v>#REF!</v>
      </c>
      <c r="D6" s="84" t="e">
        <f ca="1">INDIRECT(CONCATENATE("[Singles_draw_group_nejD.xls]Draw_list!","j$6"))</f>
        <v>#REF!</v>
      </c>
      <c r="E6" s="84" t="e">
        <f ca="1">INDIRECT(CONCATENATE("[Singles_draw_group_nejD.xls]Draw_list!","k$6"))</f>
        <v>#REF!</v>
      </c>
      <c r="F6" s="84" t="e">
        <f ca="1">INDIRECT(CONCATENATE("[Singles_draw_group_nejD.xls]Draw_list!","l$6"))</f>
        <v>#REF!</v>
      </c>
      <c r="G6" s="84" t="e">
        <f ca="1">INDIRECT(CONCATENATE("[Singles_draw_group_nejD.xls]Draw_list!","m$6"))</f>
        <v>#REF!</v>
      </c>
      <c r="H6" s="84" t="e">
        <f ca="1">INDIRECT(CONCATENATE("[Singles_draw_group_nejD.xls]Draw_list!","n$6"))</f>
        <v>#REF!</v>
      </c>
      <c r="I6" s="84" t="e">
        <f ca="1">INDIRECT(CONCATENATE("[Singles_draw_group_nejD.xls]Draw_list!","o$6"))</f>
        <v>#REF!</v>
      </c>
      <c r="J6" s="84" t="e">
        <f ca="1">INDIRECT(CONCATENATE("[Singles_draw_group_nejD.xls]Draw_list!","p$6"))</f>
        <v>#REF!</v>
      </c>
      <c r="K6" s="84" t="e">
        <f ca="1">INDIRECT(CONCATENATE("[Singles_draw_group_nejD.xls]Draw_list!","q$6"))</f>
        <v>#REF!</v>
      </c>
      <c r="L6" s="84" t="e">
        <f ca="1">INDIRECT(CONCATENATE("[Singles_draw_group_nejD.xls]Draw_list!","r$6"))</f>
        <v>#REF!</v>
      </c>
      <c r="M6" s="84" t="e">
        <f ca="1">INDIRECT(CONCATENATE("[Singles_draw_group_nejD.xls]Draw_list!","s$6"))</f>
        <v>#REF!</v>
      </c>
      <c r="N6" s="84" t="e">
        <f ca="1">INDIRECT(CONCATENATE("[Singles_draw_group_nejD.xls]Draw_list!","t$6"))</f>
        <v>#REF!</v>
      </c>
      <c r="O6" s="84" t="e">
        <f ca="1">INDIRECT(CONCATENATE("[Singles_draw_group_nejD.xls]Draw_list!","u$6"))</f>
        <v>#REF!</v>
      </c>
      <c r="P6" s="84" t="e">
        <f ca="1">INDIRECT(CONCATENATE("[Singles_draw_group_nejD.xls]Draw_list!","v$6"))</f>
        <v>#REF!</v>
      </c>
      <c r="Q6" s="84" t="e">
        <f ca="1">INDIRECT(CONCATENATE("[Singles_draw_group_nejD.xls]Draw_list!","w$6"))</f>
        <v>#REF!</v>
      </c>
      <c r="R6" s="84" t="e">
        <f ca="1">INDIRECT(CONCATENATE("[Singles_draw_group_nejD.xls]Draw_list!","x$6"))</f>
        <v>#REF!</v>
      </c>
      <c r="S6" s="84" t="e">
        <f ca="1">INDIRECT(CONCATENATE("[Singles_draw_group_nejD.xls]Draw_list!","y$6"))</f>
        <v>#REF!</v>
      </c>
      <c r="T6" s="84" t="e">
        <f ca="1">INDIRECT(CONCATENATE("[Singles_draw_group_nejD.xls]Draw_list!","z$6"))</f>
        <v>#REF!</v>
      </c>
      <c r="U6" s="84" t="e">
        <f ca="1">INDIRECT(CONCATENATE("[Singles_draw_group_nejD.xls]Draw_list!","aa$6"))</f>
        <v>#REF!</v>
      </c>
      <c r="V6" s="84" t="e">
        <f ca="1">INDIRECT(CONCATENATE("[Singles_draw_group_nejD.xls]Draw_list!","ab$6"))</f>
        <v>#REF!</v>
      </c>
      <c r="W6" s="84" t="e">
        <f ca="1">INDIRECT(CONCATENATE("[Singles_draw_group_nejD.xls]Draw_list!","ac$6"))</f>
        <v>#REF!</v>
      </c>
      <c r="X6" s="84" t="e">
        <f ca="1">INDIRECT(CONCATENATE("[Singles_draw_group_nejD.xls]Draw_list!","ad$6"))</f>
        <v>#REF!</v>
      </c>
      <c r="Y6" s="84" t="e">
        <f ca="1">INDIRECT(CONCATENATE("[Singles_draw_group_nejD.xls]Draw_list!","ae$6"))</f>
        <v>#REF!</v>
      </c>
      <c r="Z6" s="84" t="e">
        <f ca="1">INDIRECT(CONCATENATE("[Singles_draw_group_nejD.xls]Draw_list!","af$6"))</f>
        <v>#REF!</v>
      </c>
      <c r="AA6" s="84" t="e">
        <f ca="1">INDIRECT(CONCATENATE("[Singles_draw_group_nejD.xls]Draw_list!","ag$6"))</f>
        <v>#REF!</v>
      </c>
      <c r="AB6" s="84" t="e">
        <f ca="1">INDIRECT(CONCATENATE("[Singles_draw_group_nejD.xls]Draw_list!","ah$6"))</f>
        <v>#REF!</v>
      </c>
      <c r="AC6" s="84" t="e">
        <f ca="1">INDIRECT(CONCATENATE("[Singles_draw_group_nejD.xls]Draw_list!","ai$6"))</f>
        <v>#REF!</v>
      </c>
      <c r="AD6" s="84" t="e">
        <f ca="1">INDIRECT(CONCATENATE("[Singles_draw_group_nejD.xls]Draw_list!","aj$6"))</f>
        <v>#REF!</v>
      </c>
      <c r="AE6" s="84" t="e">
        <f ca="1">INDIRECT(CONCATENATE("[Singles_draw_group_nejD.xls]Draw_list!","ak$6"))</f>
        <v>#REF!</v>
      </c>
      <c r="AF6" s="84" t="e">
        <f ca="1">INDIRECT(CONCATENATE("[Singles_draw_group_nejD.xls]Draw_list!","al$6"))</f>
        <v>#REF!</v>
      </c>
      <c r="AG6" s="84" t="e">
        <f ca="1">INDIRECT(CONCATENATE("[Singles_draw_group_nejD.xls]Draw_list!","am$6"))</f>
        <v>#REF!</v>
      </c>
    </row>
    <row r="7" spans="1:33" ht="12.75">
      <c r="A7" s="82"/>
      <c r="B7" s="84" t="e">
        <f ca="1">INDIRECT(CONCATENATE("[Singles_draw_group_nejD.xls]Draw_list!","H$7"))</f>
        <v>#REF!</v>
      </c>
      <c r="C7" s="84" t="e">
        <f ca="1">INDIRECT(CONCATENATE("[Singles_draw_group_nejD.xls]Draw_list!","i$7"))</f>
        <v>#REF!</v>
      </c>
      <c r="D7" s="84" t="e">
        <f ca="1">INDIRECT(CONCATENATE("[Singles_draw_group_nejD.xls]Draw_list!","j$7"))</f>
        <v>#REF!</v>
      </c>
      <c r="E7" s="84" t="e">
        <f ca="1">INDIRECT(CONCATENATE("[Singles_draw_group_nejD.xls]Draw_list!","k$7"))</f>
        <v>#REF!</v>
      </c>
      <c r="F7" s="84" t="e">
        <f ca="1">INDIRECT(CONCATENATE("[Singles_draw_group_nejD.xls]Draw_list!","l$7"))</f>
        <v>#REF!</v>
      </c>
      <c r="G7" s="84" t="e">
        <f ca="1">INDIRECT(CONCATENATE("[Singles_draw_group_nejD.xls]Draw_list!","m$7"))</f>
        <v>#REF!</v>
      </c>
      <c r="H7" s="84" t="e">
        <f ca="1">INDIRECT(CONCATENATE("[Singles_draw_group_nejD.xls]Draw_list!","n$7"))</f>
        <v>#REF!</v>
      </c>
      <c r="I7" s="84" t="e">
        <f ca="1">INDIRECT(CONCATENATE("[Singles_draw_group_nejD.xls]Draw_list!","o$7"))</f>
        <v>#REF!</v>
      </c>
      <c r="J7" s="84" t="e">
        <f ca="1">INDIRECT(CONCATENATE("[Singles_draw_group_nejD.xls]Draw_list!","p$7"))</f>
        <v>#REF!</v>
      </c>
      <c r="K7" s="84" t="e">
        <f ca="1">INDIRECT(CONCATENATE("[Singles_draw_group_nejD.xls]Draw_list!","q$7"))</f>
        <v>#REF!</v>
      </c>
      <c r="L7" s="84" t="e">
        <f ca="1">INDIRECT(CONCATENATE("[Singles_draw_group_nejD.xls]Draw_list!","r$7"))</f>
        <v>#REF!</v>
      </c>
      <c r="M7" s="84" t="e">
        <f ca="1">INDIRECT(CONCATENATE("[Singles_draw_group_nejD.xls]Draw_list!","s$7"))</f>
        <v>#REF!</v>
      </c>
      <c r="N7" s="84" t="e">
        <f ca="1">INDIRECT(CONCATENATE("[Singles_draw_group_nejD.xls]Draw_list!","t$7"))</f>
        <v>#REF!</v>
      </c>
      <c r="O7" s="84" t="e">
        <f ca="1">INDIRECT(CONCATENATE("[Singles_draw_group_nejD.xls]Draw_list!","u$7"))</f>
        <v>#REF!</v>
      </c>
      <c r="P7" s="84" t="e">
        <f ca="1">INDIRECT(CONCATENATE("[Singles_draw_group_nejD.xls]Draw_list!","v$7"))</f>
        <v>#REF!</v>
      </c>
      <c r="Q7" s="84" t="e">
        <f ca="1">INDIRECT(CONCATENATE("[Singles_draw_group_nejD.xls]Draw_list!","w$7"))</f>
        <v>#REF!</v>
      </c>
      <c r="R7" s="84" t="e">
        <f ca="1">INDIRECT(CONCATENATE("[Singles_draw_group_nejD.xls]Draw_list!","x$7"))</f>
        <v>#REF!</v>
      </c>
      <c r="S7" s="84" t="e">
        <f ca="1">INDIRECT(CONCATENATE("[Singles_draw_group_nejD.xls]Draw_list!","y$7"))</f>
        <v>#REF!</v>
      </c>
      <c r="T7" s="84" t="e">
        <f ca="1">INDIRECT(CONCATENATE("[Singles_draw_group_nejD.xls]Draw_list!","z$7"))</f>
        <v>#REF!</v>
      </c>
      <c r="U7" s="84" t="e">
        <f ca="1">INDIRECT(CONCATENATE("[Singles_draw_group_nejD.xls]Draw_list!","aa$7"))</f>
        <v>#REF!</v>
      </c>
      <c r="V7" s="84" t="e">
        <f ca="1">INDIRECT(CONCATENATE("[Singles_draw_group_nejD.xls]Draw_list!","ab$7"))</f>
        <v>#REF!</v>
      </c>
      <c r="W7" s="84" t="e">
        <f ca="1">INDIRECT(CONCATENATE("[Singles_draw_group_nejD.xls]Draw_list!","ac$7"))</f>
        <v>#REF!</v>
      </c>
      <c r="X7" s="84" t="e">
        <f ca="1">INDIRECT(CONCATENATE("[Singles_draw_group_nejD.xls]Draw_list!","ad$7"))</f>
        <v>#REF!</v>
      </c>
      <c r="Y7" s="84" t="e">
        <f ca="1">INDIRECT(CONCATENATE("[Singles_draw_group_nejD.xls]Draw_list!","ae$7"))</f>
        <v>#REF!</v>
      </c>
      <c r="Z7" s="84" t="e">
        <f ca="1">INDIRECT(CONCATENATE("[Singles_draw_group_nejD.xls]Draw_list!","af$7"))</f>
        <v>#REF!</v>
      </c>
      <c r="AA7" s="84" t="e">
        <f ca="1">INDIRECT(CONCATENATE("[Singles_draw_group_nejD.xls]Draw_list!","ag$7"))</f>
        <v>#REF!</v>
      </c>
      <c r="AB7" s="84" t="e">
        <f ca="1">INDIRECT(CONCATENATE("[Singles_draw_group_nejD.xls]Draw_list!","ah$7"))</f>
        <v>#REF!</v>
      </c>
      <c r="AC7" s="84" t="e">
        <f ca="1">INDIRECT(CONCATENATE("[Singles_draw_group_nejD.xls]Draw_list!","ai$7"))</f>
        <v>#REF!</v>
      </c>
      <c r="AD7" s="84" t="e">
        <f ca="1">INDIRECT(CONCATENATE("[Singles_draw_group_nejD.xls]Draw_list!","aj$7"))</f>
        <v>#REF!</v>
      </c>
      <c r="AE7" s="84" t="e">
        <f ca="1">INDIRECT(CONCATENATE("[Singles_draw_group_nejD.xls]Draw_list!","ak$7"))</f>
        <v>#REF!</v>
      </c>
      <c r="AF7" s="84" t="e">
        <f ca="1">INDIRECT(CONCATENATE("[Singles_draw_group_nejD.xls]Draw_list!","al$7"))</f>
        <v>#REF!</v>
      </c>
      <c r="AG7" s="84" t="e">
        <f ca="1">INDIRECT(CONCATENATE("[Singles_draw_group_nejD.xls]Draw_list!","am$7"))</f>
        <v>#REF!</v>
      </c>
    </row>
    <row r="8" spans="1:33" ht="12.75">
      <c r="A8" s="82"/>
      <c r="B8" s="84" t="e">
        <f ca="1">INDIRECT(CONCATENATE("[Singles_draw_group_nejD.xls]Draw_list!","H$8"))</f>
        <v>#REF!</v>
      </c>
      <c r="C8" s="84" t="e">
        <f ca="1">INDIRECT(CONCATENATE("[Singles_draw_group_nejD.xls]Draw_list!","i$8"))</f>
        <v>#REF!</v>
      </c>
      <c r="D8" s="84" t="e">
        <f ca="1">INDIRECT(CONCATENATE("[Singles_draw_group_nejD.xls]Draw_list!","j$8"))</f>
        <v>#REF!</v>
      </c>
      <c r="E8" s="84" t="e">
        <f ca="1">INDIRECT(CONCATENATE("[Singles_draw_group_nejD.xls]Draw_list!","k$8"))</f>
        <v>#REF!</v>
      </c>
      <c r="F8" s="84" t="e">
        <f ca="1">INDIRECT(CONCATENATE("[Singles_draw_group_nejD.xls]Draw_list!","l$8"))</f>
        <v>#REF!</v>
      </c>
      <c r="G8" s="84" t="e">
        <f ca="1">INDIRECT(CONCATENATE("[Singles_draw_group_nejD.xls]Draw_list!","m$8"))</f>
        <v>#REF!</v>
      </c>
      <c r="H8" s="84" t="e">
        <f ca="1">INDIRECT(CONCATENATE("[Singles_draw_group_nejD.xls]Draw_list!","n$8"))</f>
        <v>#REF!</v>
      </c>
      <c r="I8" s="84" t="e">
        <f ca="1">INDIRECT(CONCATENATE("[Singles_draw_group_nejD.xls]Draw_list!","o$8"))</f>
        <v>#REF!</v>
      </c>
      <c r="J8" s="84" t="e">
        <f ca="1">INDIRECT(CONCATENATE("[Singles_draw_group_nejD.xls]Draw_list!","p$8"))</f>
        <v>#REF!</v>
      </c>
      <c r="K8" s="84" t="e">
        <f ca="1">INDIRECT(CONCATENATE("[Singles_draw_group_nejD.xls]Draw_list!","q$8"))</f>
        <v>#REF!</v>
      </c>
      <c r="L8" s="84" t="e">
        <f ca="1">INDIRECT(CONCATENATE("[Singles_draw_group_nejD.xls]Draw_list!","r$8"))</f>
        <v>#REF!</v>
      </c>
      <c r="M8" s="84" t="e">
        <f ca="1">INDIRECT(CONCATENATE("[Singles_draw_group_nejD.xls]Draw_list!","s$8"))</f>
        <v>#REF!</v>
      </c>
      <c r="N8" s="84" t="e">
        <f ca="1">INDIRECT(CONCATENATE("[Singles_draw_group_nejD.xls]Draw_list!","t$8"))</f>
        <v>#REF!</v>
      </c>
      <c r="O8" s="84" t="e">
        <f ca="1">INDIRECT(CONCATENATE("[Singles_draw_group_nejD.xls]Draw_list!","u$8"))</f>
        <v>#REF!</v>
      </c>
      <c r="P8" s="84" t="e">
        <f ca="1">INDIRECT(CONCATENATE("[Singles_draw_group_nejD.xls]Draw_list!","v$8"))</f>
        <v>#REF!</v>
      </c>
      <c r="Q8" s="84" t="e">
        <f ca="1">INDIRECT(CONCATENATE("[Singles_draw_group_nejD.xls]Draw_list!","w$8"))</f>
        <v>#REF!</v>
      </c>
      <c r="R8" s="84" t="e">
        <f ca="1">INDIRECT(CONCATENATE("[Singles_draw_group_nejD.xls]Draw_list!","x$8"))</f>
        <v>#REF!</v>
      </c>
      <c r="S8" s="84" t="e">
        <f ca="1">INDIRECT(CONCATENATE("[Singles_draw_group_nejD.xls]Draw_list!","y$8"))</f>
        <v>#REF!</v>
      </c>
      <c r="T8" s="84" t="e">
        <f ca="1">INDIRECT(CONCATENATE("[Singles_draw_group_nejD.xls]Draw_list!","z$8"))</f>
        <v>#REF!</v>
      </c>
      <c r="U8" s="84" t="e">
        <f ca="1">INDIRECT(CONCATENATE("[Singles_draw_group_nejD.xls]Draw_list!","aa$8"))</f>
        <v>#REF!</v>
      </c>
      <c r="V8" s="84" t="e">
        <f ca="1">INDIRECT(CONCATENATE("[Singles_draw_group_nejD.xls]Draw_list!","ab$8"))</f>
        <v>#REF!</v>
      </c>
      <c r="W8" s="84" t="e">
        <f ca="1">INDIRECT(CONCATENATE("[Singles_draw_group_nejD.xls]Draw_list!","ac$8"))</f>
        <v>#REF!</v>
      </c>
      <c r="X8" s="84" t="e">
        <f ca="1">INDIRECT(CONCATENATE("[Singles_draw_group_nejD.xls]Draw_list!","ad$8"))</f>
        <v>#REF!</v>
      </c>
      <c r="Y8" s="84" t="e">
        <f ca="1">INDIRECT(CONCATENATE("[Singles_draw_group_nejD.xls]Draw_list!","ae$8"))</f>
        <v>#REF!</v>
      </c>
      <c r="Z8" s="84" t="e">
        <f ca="1">INDIRECT(CONCATENATE("[Singles_draw_group_nejD.xls]Draw_list!","af$8"))</f>
        <v>#REF!</v>
      </c>
      <c r="AA8" s="84" t="e">
        <f ca="1">INDIRECT(CONCATENATE("[Singles_draw_group_nejD.xls]Draw_list!","ag$8"))</f>
        <v>#REF!</v>
      </c>
      <c r="AB8" s="84" t="e">
        <f ca="1">INDIRECT(CONCATENATE("[Singles_draw_group_nejD.xls]Draw_list!","ah$8"))</f>
        <v>#REF!</v>
      </c>
      <c r="AC8" s="84" t="e">
        <f ca="1">INDIRECT(CONCATENATE("[Singles_draw_group_nejD.xls]Draw_list!","ai$8"))</f>
        <v>#REF!</v>
      </c>
      <c r="AD8" s="84" t="e">
        <f ca="1">INDIRECT(CONCATENATE("[Singles_draw_group_nejD.xls]Draw_list!","aj$8"))</f>
        <v>#REF!</v>
      </c>
      <c r="AE8" s="84" t="e">
        <f ca="1">INDIRECT(CONCATENATE("[Singles_draw_group_nejD.xls]Draw_list!","ak$8"))</f>
        <v>#REF!</v>
      </c>
      <c r="AF8" s="84" t="e">
        <f ca="1">INDIRECT(CONCATENATE("[Singles_draw_group_nejD.xls]Draw_list!","al$8"))</f>
        <v>#REF!</v>
      </c>
      <c r="AG8" s="84" t="e">
        <f ca="1">INDIRECT(CONCATENATE("[Singles_draw_group_nejD.xls]Draw_list!","am$8"))</f>
        <v>#REF!</v>
      </c>
    </row>
    <row r="9" spans="1:33" ht="12.75">
      <c r="A9" s="82"/>
      <c r="B9" s="84" t="e">
        <f ca="1">INDIRECT(CONCATENATE("[Singles_draw_group_nejD.xls]Draw_list!","H$9"))</f>
        <v>#REF!</v>
      </c>
      <c r="C9" s="84" t="e">
        <f ca="1">INDIRECT(CONCATENATE("[Singles_draw_group_nejD.xls]Draw_list!","i$9"))</f>
        <v>#REF!</v>
      </c>
      <c r="D9" s="84" t="e">
        <f ca="1">INDIRECT(CONCATENATE("[Singles_draw_group_nejD.xls]Draw_list!","j$9"))</f>
        <v>#REF!</v>
      </c>
      <c r="E9" s="84" t="e">
        <f ca="1">INDIRECT(CONCATENATE("[Singles_draw_group_nejD.xls]Draw_list!","k$9"))</f>
        <v>#REF!</v>
      </c>
      <c r="F9" s="84" t="e">
        <f ca="1">INDIRECT(CONCATENATE("[Singles_draw_group_nejD.xls]Draw_list!","l$9"))</f>
        <v>#REF!</v>
      </c>
      <c r="G9" s="84" t="e">
        <f ca="1">INDIRECT(CONCATENATE("[Singles_draw_group_nejD.xls]Draw_list!","m$9"))</f>
        <v>#REF!</v>
      </c>
      <c r="H9" s="84" t="e">
        <f ca="1">INDIRECT(CONCATENATE("[Singles_draw_group_nejD.xls]Draw_list!","n$9"))</f>
        <v>#REF!</v>
      </c>
      <c r="I9" s="84" t="e">
        <f ca="1">INDIRECT(CONCATENATE("[Singles_draw_group_nejD.xls]Draw_list!","o$9"))</f>
        <v>#REF!</v>
      </c>
      <c r="J9" s="84" t="e">
        <f ca="1">INDIRECT(CONCATENATE("[Singles_draw_group_nejD.xls]Draw_list!","p$9"))</f>
        <v>#REF!</v>
      </c>
      <c r="K9" s="84" t="e">
        <f ca="1">INDIRECT(CONCATENATE("[Singles_draw_group_nejD.xls]Draw_list!","q$9"))</f>
        <v>#REF!</v>
      </c>
      <c r="L9" s="84" t="e">
        <f ca="1">INDIRECT(CONCATENATE("[Singles_draw_group_nejD.xls]Draw_list!","r$9"))</f>
        <v>#REF!</v>
      </c>
      <c r="M9" s="84" t="e">
        <f ca="1">INDIRECT(CONCATENATE("[Singles_draw_group_nejD.xls]Draw_list!","s$9"))</f>
        <v>#REF!</v>
      </c>
      <c r="N9" s="84" t="e">
        <f ca="1">INDIRECT(CONCATENATE("[Singles_draw_group_nejD.xls]Draw_list!","t$9"))</f>
        <v>#REF!</v>
      </c>
      <c r="O9" s="84" t="e">
        <f ca="1">INDIRECT(CONCATENATE("[Singles_draw_group_nejD.xls]Draw_list!","u$9"))</f>
        <v>#REF!</v>
      </c>
      <c r="P9" s="84" t="e">
        <f ca="1">INDIRECT(CONCATENATE("[Singles_draw_group_nejD.xls]Draw_list!","v$9"))</f>
        <v>#REF!</v>
      </c>
      <c r="Q9" s="84" t="e">
        <f ca="1">INDIRECT(CONCATENATE("[Singles_draw_group_nejD.xls]Draw_list!","w$9"))</f>
        <v>#REF!</v>
      </c>
      <c r="R9" s="84" t="e">
        <f ca="1">INDIRECT(CONCATENATE("[Singles_draw_group_nejD.xls]Draw_list!","x$9"))</f>
        <v>#REF!</v>
      </c>
      <c r="S9" s="84" t="e">
        <f ca="1">INDIRECT(CONCATENATE("[Singles_draw_group_nejD.xls]Draw_list!","y$9"))</f>
        <v>#REF!</v>
      </c>
      <c r="T9" s="84" t="e">
        <f ca="1">INDIRECT(CONCATENATE("[Singles_draw_group_nejD.xls]Draw_list!","z$9"))</f>
        <v>#REF!</v>
      </c>
      <c r="U9" s="84" t="e">
        <f ca="1">INDIRECT(CONCATENATE("[Singles_draw_group_nejD.xls]Draw_list!","aa$9"))</f>
        <v>#REF!</v>
      </c>
      <c r="V9" s="84" t="e">
        <f ca="1">INDIRECT(CONCATENATE("[Singles_draw_group_nejD.xls]Draw_list!","ab$9"))</f>
        <v>#REF!</v>
      </c>
      <c r="W9" s="84" t="e">
        <f ca="1">INDIRECT(CONCATENATE("[Singles_draw_group_nejD.xls]Draw_list!","ac$9"))</f>
        <v>#REF!</v>
      </c>
      <c r="X9" s="84" t="e">
        <f ca="1">INDIRECT(CONCATENATE("[Singles_draw_group_nejD.xls]Draw_list!","ad$9"))</f>
        <v>#REF!</v>
      </c>
      <c r="Y9" s="84" t="e">
        <f ca="1">INDIRECT(CONCATENATE("[Singles_draw_group_nejD.xls]Draw_list!","ae$9"))</f>
        <v>#REF!</v>
      </c>
      <c r="Z9" s="84" t="e">
        <f ca="1">INDIRECT(CONCATENATE("[Singles_draw_group_nejD.xls]Draw_list!","af$9"))</f>
        <v>#REF!</v>
      </c>
      <c r="AA9" s="84" t="e">
        <f ca="1">INDIRECT(CONCATENATE("[Singles_draw_group_nejD.xls]Draw_list!","ag$9"))</f>
        <v>#REF!</v>
      </c>
      <c r="AB9" s="84" t="e">
        <f ca="1">INDIRECT(CONCATENATE("[Singles_draw_group_nejD.xls]Draw_list!","ah$9"))</f>
        <v>#REF!</v>
      </c>
      <c r="AC9" s="84" t="e">
        <f ca="1">INDIRECT(CONCATENATE("[Singles_draw_group_nejD.xls]Draw_list!","ai$9"))</f>
        <v>#REF!</v>
      </c>
      <c r="AD9" s="84" t="e">
        <f ca="1">INDIRECT(CONCATENATE("[Singles_draw_group_nejD.xls]Draw_list!","aj$9"))</f>
        <v>#REF!</v>
      </c>
      <c r="AE9" s="84" t="e">
        <f ca="1">INDIRECT(CONCATENATE("[Singles_draw_group_nejD.xls]Draw_list!","ak$9"))</f>
        <v>#REF!</v>
      </c>
      <c r="AF9" s="84" t="e">
        <f ca="1">INDIRECT(CONCATENATE("[Singles_draw_group_nejD.xls]Draw_list!","al$9"))</f>
        <v>#REF!</v>
      </c>
      <c r="AG9" s="84" t="e">
        <f ca="1">INDIRECT(CONCATENATE("[Singles_draw_group_nejD.xls]Draw_list!","am$9"))</f>
        <v>#REF!</v>
      </c>
    </row>
    <row r="10" spans="1:33" ht="12.75">
      <c r="A10" s="82"/>
      <c r="B10" s="84" t="e">
        <f ca="1">INDIRECT(CONCATENATE("[Singles_draw_group_nejD.xls]Draw_list!","H$10"))</f>
        <v>#REF!</v>
      </c>
      <c r="C10" s="84" t="e">
        <f ca="1">INDIRECT(CONCATENATE("[Singles_draw_group_nejD.xls]Draw_list!","i$10"))</f>
        <v>#REF!</v>
      </c>
      <c r="D10" s="84" t="e">
        <f ca="1">INDIRECT(CONCATENATE("[Singles_draw_group_nejD.xls]Draw_list!","j$10"))</f>
        <v>#REF!</v>
      </c>
      <c r="E10" s="84" t="e">
        <f ca="1">INDIRECT(CONCATENATE("[Singles_draw_group_nejD.xls]Draw_list!","k$10"))</f>
        <v>#REF!</v>
      </c>
      <c r="F10" s="84" t="e">
        <f ca="1">INDIRECT(CONCATENATE("[Singles_draw_group_nejD.xls]Draw_list!","l$10"))</f>
        <v>#REF!</v>
      </c>
      <c r="G10" s="84" t="e">
        <f ca="1">INDIRECT(CONCATENATE("[Singles_draw_group_nejD.xls]Draw_list!","m$10"))</f>
        <v>#REF!</v>
      </c>
      <c r="H10" s="84" t="e">
        <f ca="1">INDIRECT(CONCATENATE("[Singles_draw_group_nejD.xls]Draw_list!","n$10"))</f>
        <v>#REF!</v>
      </c>
      <c r="I10" s="84" t="e">
        <f ca="1">INDIRECT(CONCATENATE("[Singles_draw_group_nejD.xls]Draw_list!","o$10"))</f>
        <v>#REF!</v>
      </c>
      <c r="J10" s="84" t="e">
        <f ca="1">INDIRECT(CONCATENATE("[Singles_draw_group_nejD.xls]Draw_list!","p$10"))</f>
        <v>#REF!</v>
      </c>
      <c r="K10" s="84" t="e">
        <f ca="1">INDIRECT(CONCATENATE("[Singles_draw_group_nejD.xls]Draw_list!","q$10"))</f>
        <v>#REF!</v>
      </c>
      <c r="L10" s="84" t="e">
        <f ca="1">INDIRECT(CONCATENATE("[Singles_draw_group_nejD.xls]Draw_list!","r$10"))</f>
        <v>#REF!</v>
      </c>
      <c r="M10" s="84" t="e">
        <f ca="1">INDIRECT(CONCATENATE("[Singles_draw_group_nejD.xls]Draw_list!","s$10"))</f>
        <v>#REF!</v>
      </c>
      <c r="N10" s="84" t="e">
        <f ca="1">INDIRECT(CONCATENATE("[Singles_draw_group_nejD.xls]Draw_list!","t$10"))</f>
        <v>#REF!</v>
      </c>
      <c r="O10" s="84" t="e">
        <f ca="1">INDIRECT(CONCATENATE("[Singles_draw_group_nejD.xls]Draw_list!","u$10"))</f>
        <v>#REF!</v>
      </c>
      <c r="P10" s="84" t="e">
        <f ca="1">INDIRECT(CONCATENATE("[Singles_draw_group_nejD.xls]Draw_list!","v$10"))</f>
        <v>#REF!</v>
      </c>
      <c r="Q10" s="84" t="e">
        <f ca="1">INDIRECT(CONCATENATE("[Singles_draw_group_nejD.xls]Draw_list!","w$10"))</f>
        <v>#REF!</v>
      </c>
      <c r="R10" s="84" t="e">
        <f ca="1">INDIRECT(CONCATENATE("[Singles_draw_group_nejD.xls]Draw_list!","x$10"))</f>
        <v>#REF!</v>
      </c>
      <c r="S10" s="84" t="e">
        <f ca="1">INDIRECT(CONCATENATE("[Singles_draw_group_nejD.xls]Draw_list!","y$10"))</f>
        <v>#REF!</v>
      </c>
      <c r="T10" s="84" t="e">
        <f ca="1">INDIRECT(CONCATENATE("[Singles_draw_group_nejD.xls]Draw_list!","z$10"))</f>
        <v>#REF!</v>
      </c>
      <c r="U10" s="84" t="e">
        <f ca="1">INDIRECT(CONCATENATE("[Singles_draw_group_nejD.xls]Draw_list!","aa$10"))</f>
        <v>#REF!</v>
      </c>
      <c r="V10" s="84" t="e">
        <f ca="1">INDIRECT(CONCATENATE("[Singles_draw_group_nejD.xls]Draw_list!","ab$10"))</f>
        <v>#REF!</v>
      </c>
      <c r="W10" s="84" t="e">
        <f ca="1">INDIRECT(CONCATENATE("[Singles_draw_group_nejD.xls]Draw_list!","ac$10"))</f>
        <v>#REF!</v>
      </c>
      <c r="X10" s="84" t="e">
        <f ca="1">INDIRECT(CONCATENATE("[Singles_draw_group_nejD.xls]Draw_list!","ad$10"))</f>
        <v>#REF!</v>
      </c>
      <c r="Y10" s="84" t="e">
        <f ca="1">INDIRECT(CONCATENATE("[Singles_draw_group_nejD.xls]Draw_list!","ae$10"))</f>
        <v>#REF!</v>
      </c>
      <c r="Z10" s="84" t="e">
        <f ca="1">INDIRECT(CONCATENATE("[Singles_draw_group_nejD.xls]Draw_list!","af$10"))</f>
        <v>#REF!</v>
      </c>
      <c r="AA10" s="84" t="e">
        <f ca="1">INDIRECT(CONCATENATE("[Singles_draw_group_nejD.xls]Draw_list!","ag$10"))</f>
        <v>#REF!</v>
      </c>
      <c r="AB10" s="84" t="e">
        <f ca="1">INDIRECT(CONCATENATE("[Singles_draw_group_nejD.xls]Draw_list!","ah$10"))</f>
        <v>#REF!</v>
      </c>
      <c r="AC10" s="84" t="e">
        <f ca="1">INDIRECT(CONCATENATE("[Singles_draw_group_nejD.xls]Draw_list!","ai$10"))</f>
        <v>#REF!</v>
      </c>
      <c r="AD10" s="84" t="e">
        <f ca="1">INDIRECT(CONCATENATE("[Singles_draw_group_nejD.xls]Draw_list!","aj$10"))</f>
        <v>#REF!</v>
      </c>
      <c r="AE10" s="84" t="e">
        <f ca="1">INDIRECT(CONCATENATE("[Singles_draw_group_nejD.xls]Draw_list!","ak$10"))</f>
        <v>#REF!</v>
      </c>
      <c r="AF10" s="84" t="e">
        <f ca="1">INDIRECT(CONCATENATE("[Singles_draw_group_nejD.xls]Draw_list!","al$10"))</f>
        <v>#REF!</v>
      </c>
      <c r="AG10" s="84" t="e">
        <f ca="1">INDIRECT(CONCATENATE("[Singles_draw_group_nejD.xls]Draw_list!","am$10"))</f>
        <v>#REF!</v>
      </c>
    </row>
    <row r="11" spans="1:33" ht="12.75">
      <c r="A11" s="82"/>
      <c r="B11" s="84" t="e">
        <f ca="1">INDIRECT(CONCATENATE("[Singles_draw_group_nejD.xls]Draw_list!","H$11"))</f>
        <v>#REF!</v>
      </c>
      <c r="C11" s="84" t="e">
        <f ca="1">INDIRECT(CONCATENATE("[Singles_draw_group_nejD.xls]Draw_list!","i$11"))</f>
        <v>#REF!</v>
      </c>
      <c r="D11" s="84" t="e">
        <f ca="1">INDIRECT(CONCATENATE("[Singles_draw_group_nejD.xls]Draw_list!","j$11"))</f>
        <v>#REF!</v>
      </c>
      <c r="E11" s="84" t="e">
        <f ca="1">INDIRECT(CONCATENATE("[Singles_draw_group_nejD.xls]Draw_list!","k$11"))</f>
        <v>#REF!</v>
      </c>
      <c r="F11" s="84" t="e">
        <f ca="1">INDIRECT(CONCATENATE("[Singles_draw_group_nejD.xls]Draw_list!","l$11"))</f>
        <v>#REF!</v>
      </c>
      <c r="G11" s="84" t="e">
        <f ca="1">INDIRECT(CONCATENATE("[Singles_draw_group_nejD.xls]Draw_list!","m$11"))</f>
        <v>#REF!</v>
      </c>
      <c r="H11" s="84" t="e">
        <f ca="1">INDIRECT(CONCATENATE("[Singles_draw_group_nejD.xls]Draw_list!","n$11"))</f>
        <v>#REF!</v>
      </c>
      <c r="I11" s="84" t="e">
        <f ca="1">INDIRECT(CONCATENATE("[Singles_draw_group_nejD.xls]Draw_list!","o$11"))</f>
        <v>#REF!</v>
      </c>
      <c r="J11" s="84" t="e">
        <f ca="1">INDIRECT(CONCATENATE("[Singles_draw_group_nejD.xls]Draw_list!","p$11"))</f>
        <v>#REF!</v>
      </c>
      <c r="K11" s="84" t="e">
        <f ca="1">INDIRECT(CONCATENATE("[Singles_draw_group_nejD.xls]Draw_list!","q$11"))</f>
        <v>#REF!</v>
      </c>
      <c r="L11" s="84" t="e">
        <f ca="1">INDIRECT(CONCATENATE("[Singles_draw_group_nejD.xls]Draw_list!","r$11"))</f>
        <v>#REF!</v>
      </c>
      <c r="M11" s="84" t="e">
        <f ca="1">INDIRECT(CONCATENATE("[Singles_draw_group_nejD.xls]Draw_list!","s$11"))</f>
        <v>#REF!</v>
      </c>
      <c r="N11" s="84" t="e">
        <f ca="1">INDIRECT(CONCATENATE("[Singles_draw_group_nejD.xls]Draw_list!","t$11"))</f>
        <v>#REF!</v>
      </c>
      <c r="O11" s="84" t="e">
        <f ca="1">INDIRECT(CONCATENATE("[Singles_draw_group_nejD.xls]Draw_list!","u$11"))</f>
        <v>#REF!</v>
      </c>
      <c r="P11" s="84" t="e">
        <f ca="1">INDIRECT(CONCATENATE("[Singles_draw_group_nejD.xls]Draw_list!","v$11"))</f>
        <v>#REF!</v>
      </c>
      <c r="Q11" s="84" t="e">
        <f ca="1">INDIRECT(CONCATENATE("[Singles_draw_group_nejD.xls]Draw_list!","w$11"))</f>
        <v>#REF!</v>
      </c>
      <c r="R11" s="84" t="e">
        <f ca="1">INDIRECT(CONCATENATE("[Singles_draw_group_nejD.xls]Draw_list!","x$11"))</f>
        <v>#REF!</v>
      </c>
      <c r="S11" s="84" t="e">
        <f ca="1">INDIRECT(CONCATENATE("[Singles_draw_group_nejD.xls]Draw_list!","y$11"))</f>
        <v>#REF!</v>
      </c>
      <c r="T11" s="84" t="e">
        <f ca="1">INDIRECT(CONCATENATE("[Singles_draw_group_nejD.xls]Draw_list!","z$11"))</f>
        <v>#REF!</v>
      </c>
      <c r="U11" s="84" t="e">
        <f ca="1">INDIRECT(CONCATENATE("[Singles_draw_group_nejD.xls]Draw_list!","aa$11"))</f>
        <v>#REF!</v>
      </c>
      <c r="V11" s="84" t="e">
        <f ca="1">INDIRECT(CONCATENATE("[Singles_draw_group_nejD.xls]Draw_list!","ab$11"))</f>
        <v>#REF!</v>
      </c>
      <c r="W11" s="84" t="e">
        <f ca="1">INDIRECT(CONCATENATE("[Singles_draw_group_nejD.xls]Draw_list!","ac$11"))</f>
        <v>#REF!</v>
      </c>
      <c r="X11" s="84" t="e">
        <f ca="1">INDIRECT(CONCATENATE("[Singles_draw_group_nejD.xls]Draw_list!","ad$11"))</f>
        <v>#REF!</v>
      </c>
      <c r="Y11" s="84" t="e">
        <f ca="1">INDIRECT(CONCATENATE("[Singles_draw_group_nejD.xls]Draw_list!","ae$11"))</f>
        <v>#REF!</v>
      </c>
      <c r="Z11" s="84" t="e">
        <f ca="1">INDIRECT(CONCATENATE("[Singles_draw_group_nejD.xls]Draw_list!","af$11"))</f>
        <v>#REF!</v>
      </c>
      <c r="AA11" s="84" t="e">
        <f ca="1">INDIRECT(CONCATENATE("[Singles_draw_group_nejD.xls]Draw_list!","ag$11"))</f>
        <v>#REF!</v>
      </c>
      <c r="AB11" s="84" t="e">
        <f ca="1">INDIRECT(CONCATENATE("[Singles_draw_group_nejD.xls]Draw_list!","ah$11"))</f>
        <v>#REF!</v>
      </c>
      <c r="AC11" s="84" t="e">
        <f ca="1">INDIRECT(CONCATENATE("[Singles_draw_group_nejD.xls]Draw_list!","ai$11"))</f>
        <v>#REF!</v>
      </c>
      <c r="AD11" s="84" t="e">
        <f ca="1">INDIRECT(CONCATENATE("[Singles_draw_group_nejD.xls]Draw_list!","aj$11"))</f>
        <v>#REF!</v>
      </c>
      <c r="AE11" s="84" t="e">
        <f ca="1">INDIRECT(CONCATENATE("[Singles_draw_group_nejD.xls]Draw_list!","ak$11"))</f>
        <v>#REF!</v>
      </c>
      <c r="AF11" s="84" t="e">
        <f ca="1">INDIRECT(CONCATENATE("[Singles_draw_group_nejD.xls]Draw_list!","al$11"))</f>
        <v>#REF!</v>
      </c>
      <c r="AG11" s="84" t="e">
        <f ca="1">INDIRECT(CONCATENATE("[Singles_draw_group_nejD.xls]Draw_list!","am$11"))</f>
        <v>#REF!</v>
      </c>
    </row>
    <row r="12" spans="1:33" ht="12.75">
      <c r="A12" s="82"/>
      <c r="B12" s="84" t="e">
        <f ca="1">INDIRECT(CONCATENATE("[Singles_draw_group_nejD.xls]Draw_list!","H$12"))</f>
        <v>#REF!</v>
      </c>
      <c r="C12" s="84" t="e">
        <f ca="1">INDIRECT(CONCATENATE("[Singles_draw_group_nejD.xls]Draw_list!","i$12"))</f>
        <v>#REF!</v>
      </c>
      <c r="D12" s="84" t="e">
        <f ca="1">INDIRECT(CONCATENATE("[Singles_draw_group_nejD.xls]Draw_list!","j$12"))</f>
        <v>#REF!</v>
      </c>
      <c r="E12" s="84" t="e">
        <f ca="1">INDIRECT(CONCATENATE("[Singles_draw_group_nejD.xls]Draw_list!","k$12"))</f>
        <v>#REF!</v>
      </c>
      <c r="F12" s="84" t="e">
        <f ca="1">INDIRECT(CONCATENATE("[Singles_draw_group_nejD.xls]Draw_list!","l$12"))</f>
        <v>#REF!</v>
      </c>
      <c r="G12" s="84" t="e">
        <f ca="1">INDIRECT(CONCATENATE("[Singles_draw_group_nejD.xls]Draw_list!","m$12"))</f>
        <v>#REF!</v>
      </c>
      <c r="H12" s="84" t="e">
        <f ca="1">INDIRECT(CONCATENATE("[Singles_draw_group_nejD.xls]Draw_list!","n$12"))</f>
        <v>#REF!</v>
      </c>
      <c r="I12" s="84" t="e">
        <f ca="1">INDIRECT(CONCATENATE("[Singles_draw_group_nejD.xls]Draw_list!","o$12"))</f>
        <v>#REF!</v>
      </c>
      <c r="J12" s="84" t="e">
        <f ca="1">INDIRECT(CONCATENATE("[Singles_draw_group_nejD.xls]Draw_list!","p$12"))</f>
        <v>#REF!</v>
      </c>
      <c r="K12" s="84" t="e">
        <f ca="1">INDIRECT(CONCATENATE("[Singles_draw_group_nejD.xls]Draw_list!","q$12"))</f>
        <v>#REF!</v>
      </c>
      <c r="L12" s="84" t="e">
        <f ca="1">INDIRECT(CONCATENATE("[Singles_draw_group_nejD.xls]Draw_list!","r$12"))</f>
        <v>#REF!</v>
      </c>
      <c r="M12" s="84" t="e">
        <f ca="1">INDIRECT(CONCATENATE("[Singles_draw_group_nejD.xls]Draw_list!","s$12"))</f>
        <v>#REF!</v>
      </c>
      <c r="N12" s="84" t="e">
        <f ca="1">INDIRECT(CONCATENATE("[Singles_draw_group_nejD.xls]Draw_list!","t$12"))</f>
        <v>#REF!</v>
      </c>
      <c r="O12" s="84" t="e">
        <f ca="1">INDIRECT(CONCATENATE("[Singles_draw_group_nejD.xls]Draw_list!","u$12"))</f>
        <v>#REF!</v>
      </c>
      <c r="P12" s="84" t="e">
        <f ca="1">INDIRECT(CONCATENATE("[Singles_draw_group_nejD.xls]Draw_list!","v$12"))</f>
        <v>#REF!</v>
      </c>
      <c r="Q12" s="84" t="e">
        <f ca="1">INDIRECT(CONCATENATE("[Singles_draw_group_nejD.xls]Draw_list!","w$12"))</f>
        <v>#REF!</v>
      </c>
      <c r="R12" s="84" t="e">
        <f ca="1">INDIRECT(CONCATENATE("[Singles_draw_group_nejD.xls]Draw_list!","x$12"))</f>
        <v>#REF!</v>
      </c>
      <c r="S12" s="84" t="e">
        <f ca="1">INDIRECT(CONCATENATE("[Singles_draw_group_nejD.xls]Draw_list!","y$12"))</f>
        <v>#REF!</v>
      </c>
      <c r="T12" s="84" t="e">
        <f ca="1">INDIRECT(CONCATENATE("[Singles_draw_group_nejD.xls]Draw_list!","z$12"))</f>
        <v>#REF!</v>
      </c>
      <c r="U12" s="84" t="e">
        <f ca="1">INDIRECT(CONCATENATE("[Singles_draw_group_nejD.xls]Draw_list!","aa$12"))</f>
        <v>#REF!</v>
      </c>
      <c r="V12" s="84" t="e">
        <f ca="1">INDIRECT(CONCATENATE("[Singles_draw_group_nejD.xls]Draw_list!","ab$12"))</f>
        <v>#REF!</v>
      </c>
      <c r="W12" s="84" t="e">
        <f ca="1">INDIRECT(CONCATENATE("[Singles_draw_group_nejD.xls]Draw_list!","ac$12"))</f>
        <v>#REF!</v>
      </c>
      <c r="X12" s="84" t="e">
        <f ca="1">INDIRECT(CONCATENATE("[Singles_draw_group_nejD.xls]Draw_list!","ad$12"))</f>
        <v>#REF!</v>
      </c>
      <c r="Y12" s="84" t="e">
        <f ca="1">INDIRECT(CONCATENATE("[Singles_draw_group_nejD.xls]Draw_list!","ae$12"))</f>
        <v>#REF!</v>
      </c>
      <c r="Z12" s="84" t="e">
        <f ca="1">INDIRECT(CONCATENATE("[Singles_draw_group_nejD.xls]Draw_list!","af$12"))</f>
        <v>#REF!</v>
      </c>
      <c r="AA12" s="84" t="e">
        <f ca="1">INDIRECT(CONCATENATE("[Singles_draw_group_nejD.xls]Draw_list!","ag$12"))</f>
        <v>#REF!</v>
      </c>
      <c r="AB12" s="84" t="e">
        <f ca="1">INDIRECT(CONCATENATE("[Singles_draw_group_nejD.xls]Draw_list!","ah$12"))</f>
        <v>#REF!</v>
      </c>
      <c r="AC12" s="84" t="e">
        <f ca="1">INDIRECT(CONCATENATE("[Singles_draw_group_nejD.xls]Draw_list!","ai$12"))</f>
        <v>#REF!</v>
      </c>
      <c r="AD12" s="84" t="e">
        <f ca="1">INDIRECT(CONCATENATE("[Singles_draw_group_nejD.xls]Draw_list!","aj$12"))</f>
        <v>#REF!</v>
      </c>
      <c r="AE12" s="84" t="e">
        <f ca="1">INDIRECT(CONCATENATE("[Singles_draw_group_nejD.xls]Draw_list!","ak$12"))</f>
        <v>#REF!</v>
      </c>
      <c r="AF12" s="84" t="e">
        <f ca="1">INDIRECT(CONCATENATE("[Singles_draw_group_nejD.xls]Draw_list!","al$12"))</f>
        <v>#REF!</v>
      </c>
      <c r="AG12" s="84" t="e">
        <f ca="1">INDIRECT(CONCATENATE("[Singles_draw_group_nejD.xls]Draw_list!","am$12"))</f>
        <v>#REF!</v>
      </c>
    </row>
    <row r="13" spans="1:33" ht="12.75">
      <c r="A13" s="82"/>
      <c r="B13" s="83" t="e">
        <f ca="1">INDIRECT(CONCATENATE("[Singles_draw_group_nejD.xls]Draw_list!","H$13"))</f>
        <v>#REF!</v>
      </c>
      <c r="C13" s="83" t="e">
        <f ca="1">INDIRECT(CONCATENATE("[Singles_draw_group_nejD.xls]Draw_list!","i$13"))</f>
        <v>#REF!</v>
      </c>
      <c r="D13" s="83" t="e">
        <f ca="1">INDIRECT(CONCATENATE("[Singles_draw_group_nejD.xls]Draw_list!","j$13"))</f>
        <v>#REF!</v>
      </c>
      <c r="E13" s="83" t="e">
        <f ca="1">INDIRECT(CONCATENATE("[Singles_draw_group_nejD.xls]Draw_list!","k$13"))</f>
        <v>#REF!</v>
      </c>
      <c r="F13" s="83" t="e">
        <f ca="1">INDIRECT(CONCATENATE("[Singles_draw_group_nejD.xls]Draw_list!","l$13"))</f>
        <v>#REF!</v>
      </c>
      <c r="G13" s="83" t="e">
        <f ca="1">INDIRECT(CONCATENATE("[Singles_draw_group_nejD.xls]Draw_list!","m$13"))</f>
        <v>#REF!</v>
      </c>
      <c r="H13" s="83" t="e">
        <f ca="1">INDIRECT(CONCATENATE("[Singles_draw_group_nejD.xls]Draw_list!","n$13"))</f>
        <v>#REF!</v>
      </c>
      <c r="I13" s="83" t="e">
        <f ca="1">INDIRECT(CONCATENATE("[Singles_draw_group_nejD.xls]Draw_list!","o$13"))</f>
        <v>#REF!</v>
      </c>
      <c r="J13" s="83" t="e">
        <f ca="1">INDIRECT(CONCATENATE("[Singles_draw_group_nejD.xls]Draw_list!","p$13"))</f>
        <v>#REF!</v>
      </c>
      <c r="K13" s="83" t="e">
        <f ca="1">INDIRECT(CONCATENATE("[Singles_draw_group_nejD.xls]Draw_list!","q$13"))</f>
        <v>#REF!</v>
      </c>
      <c r="L13" s="83" t="e">
        <f ca="1">INDIRECT(CONCATENATE("[Singles_draw_group_nejD.xls]Draw_list!","r$13"))</f>
        <v>#REF!</v>
      </c>
      <c r="M13" s="83" t="e">
        <f ca="1">INDIRECT(CONCATENATE("[Singles_draw_group_nejD.xls]Draw_list!","s$13"))</f>
        <v>#REF!</v>
      </c>
      <c r="N13" s="83" t="e">
        <f ca="1">INDIRECT(CONCATENATE("[Singles_draw_group_nejD.xls]Draw_list!","t$13"))</f>
        <v>#REF!</v>
      </c>
      <c r="O13" s="83" t="e">
        <f ca="1">INDIRECT(CONCATENATE("[Singles_draw_group_nejD.xls]Draw_list!","u$13"))</f>
        <v>#REF!</v>
      </c>
      <c r="P13" s="83" t="e">
        <f ca="1">INDIRECT(CONCATENATE("[Singles_draw_group_nejD.xls]Draw_list!","v$13"))</f>
        <v>#REF!</v>
      </c>
      <c r="Q13" s="83" t="e">
        <f ca="1">INDIRECT(CONCATENATE("[Singles_draw_group_nejD.xls]Draw_list!","w$13"))</f>
        <v>#REF!</v>
      </c>
      <c r="R13" s="83" t="e">
        <f ca="1">INDIRECT(CONCATENATE("[Singles_draw_group_nejD.xls]Draw_list!","x$13"))</f>
        <v>#REF!</v>
      </c>
      <c r="S13" s="83" t="e">
        <f ca="1">INDIRECT(CONCATENATE("[Singles_draw_group_nejD.xls]Draw_list!","y$13"))</f>
        <v>#REF!</v>
      </c>
      <c r="T13" s="83" t="e">
        <f ca="1">INDIRECT(CONCATENATE("[Singles_draw_group_nejD.xls]Draw_list!","z$13"))</f>
        <v>#REF!</v>
      </c>
      <c r="U13" s="83" t="e">
        <f ca="1">INDIRECT(CONCATENATE("[Singles_draw_group_nejD.xls]Draw_list!","aa$13"))</f>
        <v>#REF!</v>
      </c>
      <c r="V13" s="83" t="e">
        <f ca="1">INDIRECT(CONCATENATE("[Singles_draw_group_nejD.xls]Draw_list!","ab$13"))</f>
        <v>#REF!</v>
      </c>
      <c r="W13" s="83" t="e">
        <f ca="1">INDIRECT(CONCATENATE("[Singles_draw_group_nejD.xls]Draw_list!","ac$13"))</f>
        <v>#REF!</v>
      </c>
      <c r="X13" s="83" t="e">
        <f ca="1">INDIRECT(CONCATENATE("[Singles_draw_group_nejD.xls]Draw_list!","ad$13"))</f>
        <v>#REF!</v>
      </c>
      <c r="Y13" s="83" t="e">
        <f ca="1">INDIRECT(CONCATENATE("[Singles_draw_group_nejD.xls]Draw_list!","ae$13"))</f>
        <v>#REF!</v>
      </c>
      <c r="Z13" s="83" t="e">
        <f ca="1">INDIRECT(CONCATENATE("[Singles_draw_group_nejD.xls]Draw_list!","af$13"))</f>
        <v>#REF!</v>
      </c>
      <c r="AA13" s="83" t="e">
        <f ca="1">INDIRECT(CONCATENATE("[Singles_draw_group_nejD.xls]Draw_list!","ag$13"))</f>
        <v>#REF!</v>
      </c>
      <c r="AB13" s="83" t="e">
        <f ca="1">INDIRECT(CONCATENATE("[Singles_draw_group_nejD.xls]Draw_list!","ah$13"))</f>
        <v>#REF!</v>
      </c>
      <c r="AC13" s="83" t="e">
        <f ca="1">INDIRECT(CONCATENATE("[Singles_draw_group_nejD.xls]Draw_list!","ai$13"))</f>
        <v>#REF!</v>
      </c>
      <c r="AD13" s="83" t="e">
        <f ca="1">INDIRECT(CONCATENATE("[Singles_draw_group_nejD.xls]Draw_list!","aj$13"))</f>
        <v>#REF!</v>
      </c>
      <c r="AE13" s="83" t="e">
        <f ca="1">INDIRECT(CONCATENATE("[Singles_draw_group_nejD.xls]Draw_list!","ak$13"))</f>
        <v>#REF!</v>
      </c>
      <c r="AF13" s="83" t="e">
        <f ca="1">INDIRECT(CONCATENATE("[Singles_draw_group_nejD.xls]Draw_list!","al$13"))</f>
        <v>#REF!</v>
      </c>
      <c r="AG13" s="83" t="e">
        <f ca="1">INDIRECT(CONCATENATE("[Singles_draw_group_nejD.xls]Draw_list!","am$13"))</f>
        <v>#REF!</v>
      </c>
    </row>
    <row r="14" spans="1:33" s="86" customFormat="1" ht="12.75">
      <c r="A14" s="85"/>
      <c r="B14" s="84" t="e">
        <f ca="1">INDIRECT(CONCATENATE("[Singles_draw_group_nejD.xls]Draw_list!","H$14"))</f>
        <v>#REF!</v>
      </c>
      <c r="C14" s="84" t="e">
        <f ca="1">INDIRECT(CONCATENATE("[Singles_draw_group_nejD.xls]Draw_list!","i$14"))</f>
        <v>#REF!</v>
      </c>
      <c r="D14" s="84" t="e">
        <f ca="1">INDIRECT(CONCATENATE("[Singles_draw_group_nejD.xls]Draw_list!","j$14"))</f>
        <v>#REF!</v>
      </c>
      <c r="E14" s="84" t="e">
        <f ca="1">INDIRECT(CONCATENATE("[Singles_draw_group_nejD.xls]Draw_list!","k$14"))</f>
        <v>#REF!</v>
      </c>
      <c r="F14" s="84" t="e">
        <f ca="1">INDIRECT(CONCATENATE("[Singles_draw_group_nejD.xls]Draw_list!","l$14"))</f>
        <v>#REF!</v>
      </c>
      <c r="G14" s="84" t="e">
        <f ca="1">INDIRECT(CONCATENATE("[Singles_draw_group_nejD.xls]Draw_list!","m$14"))</f>
        <v>#REF!</v>
      </c>
      <c r="H14" s="84" t="e">
        <f ca="1">INDIRECT(CONCATENATE("[Singles_draw_group_nejD.xls]Draw_list!","n$14"))</f>
        <v>#REF!</v>
      </c>
      <c r="I14" s="84" t="e">
        <f ca="1">INDIRECT(CONCATENATE("[Singles_draw_group_nejD.xls]Draw_list!","o$14"))</f>
        <v>#REF!</v>
      </c>
      <c r="J14" s="84" t="e">
        <f ca="1">INDIRECT(CONCATENATE("[Singles_draw_group_nejD.xls]Draw_list!","p$14"))</f>
        <v>#REF!</v>
      </c>
      <c r="K14" s="84" t="e">
        <f ca="1">INDIRECT(CONCATENATE("[Singles_draw_group_nejD.xls]Draw_list!","q$14"))</f>
        <v>#REF!</v>
      </c>
      <c r="L14" s="84" t="e">
        <f ca="1">INDIRECT(CONCATENATE("[Singles_draw_group_nejD.xls]Draw_list!","r$14"))</f>
        <v>#REF!</v>
      </c>
      <c r="M14" s="84" t="e">
        <f ca="1">INDIRECT(CONCATENATE("[Singles_draw_group_nejD.xls]Draw_list!","s$14"))</f>
        <v>#REF!</v>
      </c>
      <c r="N14" s="84" t="e">
        <f ca="1">INDIRECT(CONCATENATE("[Singles_draw_group_nejD.xls]Draw_list!","t$14"))</f>
        <v>#REF!</v>
      </c>
      <c r="O14" s="84" t="e">
        <f ca="1">INDIRECT(CONCATENATE("[Singles_draw_group_nejD.xls]Draw_list!","u$14"))</f>
        <v>#REF!</v>
      </c>
      <c r="P14" s="84" t="e">
        <f ca="1">INDIRECT(CONCATENATE("[Singles_draw_group_nejD.xls]Draw_list!","v$14"))</f>
        <v>#REF!</v>
      </c>
      <c r="Q14" s="84" t="e">
        <f ca="1">INDIRECT(CONCATENATE("[Singles_draw_group_nejD.xls]Draw_list!","w$14"))</f>
        <v>#REF!</v>
      </c>
      <c r="R14" s="84" t="e">
        <f ca="1">INDIRECT(CONCATENATE("[Singles_draw_group_nejD.xls]Draw_list!","x$14"))</f>
        <v>#REF!</v>
      </c>
      <c r="S14" s="84" t="e">
        <f ca="1">INDIRECT(CONCATENATE("[Singles_draw_group_nejD.xls]Draw_list!","y$14"))</f>
        <v>#REF!</v>
      </c>
      <c r="T14" s="84" t="e">
        <f ca="1">INDIRECT(CONCATENATE("[Singles_draw_group_nejD.xls]Draw_list!","z$14"))</f>
        <v>#REF!</v>
      </c>
      <c r="U14" s="84" t="e">
        <f ca="1">INDIRECT(CONCATENATE("[Singles_draw_group_nejD.xls]Draw_list!","aa$14"))</f>
        <v>#REF!</v>
      </c>
      <c r="V14" s="84" t="e">
        <f ca="1">INDIRECT(CONCATENATE("[Singles_draw_group_nejD.xls]Draw_list!","ab$14"))</f>
        <v>#REF!</v>
      </c>
      <c r="W14" s="84" t="e">
        <f ca="1">INDIRECT(CONCATENATE("[Singles_draw_group_nejD.xls]Draw_list!","ac$14"))</f>
        <v>#REF!</v>
      </c>
      <c r="X14" s="84" t="e">
        <f ca="1">INDIRECT(CONCATENATE("[Singles_draw_group_nejD.xls]Draw_list!","ad$14"))</f>
        <v>#REF!</v>
      </c>
      <c r="Y14" s="84" t="e">
        <f ca="1">INDIRECT(CONCATENATE("[Singles_draw_group_nejD.xls]Draw_list!","ae$14"))</f>
        <v>#REF!</v>
      </c>
      <c r="Z14" s="84" t="e">
        <f ca="1">INDIRECT(CONCATENATE("[Singles_draw_group_nejD.xls]Draw_list!","af$14"))</f>
        <v>#REF!</v>
      </c>
      <c r="AA14" s="84" t="e">
        <f ca="1">INDIRECT(CONCATENATE("[Singles_draw_group_nejD.xls]Draw_list!","ag$14"))</f>
        <v>#REF!</v>
      </c>
      <c r="AB14" s="84" t="e">
        <f ca="1">INDIRECT(CONCATENATE("[Singles_draw_group_nejD.xls]Draw_list!","ah$14"))</f>
        <v>#REF!</v>
      </c>
      <c r="AC14" s="84" t="e">
        <f ca="1">INDIRECT(CONCATENATE("[Singles_draw_group_nejD.xls]Draw_list!","ai$14"))</f>
        <v>#REF!</v>
      </c>
      <c r="AD14" s="84" t="e">
        <f ca="1">INDIRECT(CONCATENATE("[Singles_draw_group_nejD.xls]Draw_list!","aj$14"))</f>
        <v>#REF!</v>
      </c>
      <c r="AE14" s="84" t="e">
        <f ca="1">INDIRECT(CONCATENATE("[Singles_draw_group_nejD.xls]Draw_list!","ak$14"))</f>
        <v>#REF!</v>
      </c>
      <c r="AF14" s="84" t="e">
        <f ca="1">INDIRECT(CONCATENATE("[Singles_draw_group_nejD.xls]Draw_list!","al$14"))</f>
        <v>#REF!</v>
      </c>
      <c r="AG14" s="84" t="e">
        <f ca="1">INDIRECT(CONCATENATE("[Singles_draw_group_nejD.xls]Draw_list!","am$14"))</f>
        <v>#REF!</v>
      </c>
    </row>
    <row r="15" spans="1:33" s="86" customFormat="1" ht="12.75">
      <c r="A15" s="85"/>
      <c r="B15" s="84" t="e">
        <f ca="1">INDIRECT(CONCATENATE("[Singles_draw_group_nejD.xls]Draw_list!","H$15"))</f>
        <v>#REF!</v>
      </c>
      <c r="C15" s="84" t="e">
        <f ca="1">INDIRECT(CONCATENATE("[Singles_draw_group_nejD.xls]Draw_list!","i$15"))</f>
        <v>#REF!</v>
      </c>
      <c r="D15" s="84" t="e">
        <f ca="1">INDIRECT(CONCATENATE("[Singles_draw_group_nejD.xls]Draw_list!","j$15"))</f>
        <v>#REF!</v>
      </c>
      <c r="E15" s="84" t="e">
        <f ca="1">INDIRECT(CONCATENATE("[Singles_draw_group_nejD.xls]Draw_list!","k$15"))</f>
        <v>#REF!</v>
      </c>
      <c r="F15" s="84" t="e">
        <f ca="1">INDIRECT(CONCATENATE("[Singles_draw_group_nejD.xls]Draw_list!","l$15"))</f>
        <v>#REF!</v>
      </c>
      <c r="G15" s="84" t="e">
        <f ca="1">INDIRECT(CONCATENATE("[Singles_draw_group_nejD.xls]Draw_list!","m$15"))</f>
        <v>#REF!</v>
      </c>
      <c r="H15" s="84" t="e">
        <f ca="1">INDIRECT(CONCATENATE("[Singles_draw_group_nejD.xls]Draw_list!","n$15"))</f>
        <v>#REF!</v>
      </c>
      <c r="I15" s="84" t="e">
        <f ca="1">INDIRECT(CONCATENATE("[Singles_draw_group_nejD.xls]Draw_list!","o$15"))</f>
        <v>#REF!</v>
      </c>
      <c r="J15" s="84" t="e">
        <f ca="1">INDIRECT(CONCATENATE("[Singles_draw_group_nejD.xls]Draw_list!","p$15"))</f>
        <v>#REF!</v>
      </c>
      <c r="K15" s="84" t="e">
        <f ca="1">INDIRECT(CONCATENATE("[Singles_draw_group_nejD.xls]Draw_list!","q$15"))</f>
        <v>#REF!</v>
      </c>
      <c r="L15" s="84" t="e">
        <f ca="1">INDIRECT(CONCATENATE("[Singles_draw_group_nejD.xls]Draw_list!","r$15"))</f>
        <v>#REF!</v>
      </c>
      <c r="M15" s="84" t="e">
        <f ca="1">INDIRECT(CONCATENATE("[Singles_draw_group_nejD.xls]Draw_list!","s$15"))</f>
        <v>#REF!</v>
      </c>
      <c r="N15" s="84" t="e">
        <f ca="1">INDIRECT(CONCATENATE("[Singles_draw_group_nejD.xls]Draw_list!","t$15"))</f>
        <v>#REF!</v>
      </c>
      <c r="O15" s="84" t="e">
        <f ca="1">INDIRECT(CONCATENATE("[Singles_draw_group_nejD.xls]Draw_list!","u$15"))</f>
        <v>#REF!</v>
      </c>
      <c r="P15" s="84" t="e">
        <f ca="1">INDIRECT(CONCATENATE("[Singles_draw_group_nejD.xls]Draw_list!","v$15"))</f>
        <v>#REF!</v>
      </c>
      <c r="Q15" s="84" t="e">
        <f ca="1">INDIRECT(CONCATENATE("[Singles_draw_group_nejD.xls]Draw_list!","w$15"))</f>
        <v>#REF!</v>
      </c>
      <c r="R15" s="84" t="e">
        <f ca="1">INDIRECT(CONCATENATE("[Singles_draw_group_nejD.xls]Draw_list!","x$15"))</f>
        <v>#REF!</v>
      </c>
      <c r="S15" s="84" t="e">
        <f ca="1">INDIRECT(CONCATENATE("[Singles_draw_group_nejD.xls]Draw_list!","y$15"))</f>
        <v>#REF!</v>
      </c>
      <c r="T15" s="84" t="e">
        <f ca="1">INDIRECT(CONCATENATE("[Singles_draw_group_nejD.xls]Draw_list!","z$15"))</f>
        <v>#REF!</v>
      </c>
      <c r="U15" s="84" t="e">
        <f ca="1">INDIRECT(CONCATENATE("[Singles_draw_group_nejD.xls]Draw_list!","aa$15"))</f>
        <v>#REF!</v>
      </c>
      <c r="V15" s="84" t="e">
        <f ca="1">INDIRECT(CONCATENATE("[Singles_draw_group_nejD.xls]Draw_list!","ab$15"))</f>
        <v>#REF!</v>
      </c>
      <c r="W15" s="84" t="e">
        <f ca="1">INDIRECT(CONCATENATE("[Singles_draw_group_nejD.xls]Draw_list!","ac$15"))</f>
        <v>#REF!</v>
      </c>
      <c r="X15" s="84" t="e">
        <f ca="1">INDIRECT(CONCATENATE("[Singles_draw_group_nejD.xls]Draw_list!","ad$15"))</f>
        <v>#REF!</v>
      </c>
      <c r="Y15" s="84" t="e">
        <f ca="1">INDIRECT(CONCATENATE("[Singles_draw_group_nejD.xls]Draw_list!","ae$15"))</f>
        <v>#REF!</v>
      </c>
      <c r="Z15" s="84" t="e">
        <f ca="1">INDIRECT(CONCATENATE("[Singles_draw_group_nejD.xls]Draw_list!","af$15"))</f>
        <v>#REF!</v>
      </c>
      <c r="AA15" s="84" t="e">
        <f ca="1">INDIRECT(CONCATENATE("[Singles_draw_group_nejD.xls]Draw_list!","ag$15"))</f>
        <v>#REF!</v>
      </c>
      <c r="AB15" s="84" t="e">
        <f ca="1">INDIRECT(CONCATENATE("[Singles_draw_group_nejD.xls]Draw_list!","ah$15"))</f>
        <v>#REF!</v>
      </c>
      <c r="AC15" s="84" t="e">
        <f ca="1">INDIRECT(CONCATENATE("[Singles_draw_group_nejD.xls]Draw_list!","ai$15"))</f>
        <v>#REF!</v>
      </c>
      <c r="AD15" s="84" t="e">
        <f ca="1">INDIRECT(CONCATENATE("[Singles_draw_group_nejD.xls]Draw_list!","aj$15"))</f>
        <v>#REF!</v>
      </c>
      <c r="AE15" s="84" t="e">
        <f ca="1">INDIRECT(CONCATENATE("[Singles_draw_group_nejD.xls]Draw_list!","ak$15"))</f>
        <v>#REF!</v>
      </c>
      <c r="AF15" s="84" t="e">
        <f ca="1">INDIRECT(CONCATENATE("[Singles_draw_group_nejD.xls]Draw_list!","al$15"))</f>
        <v>#REF!</v>
      </c>
      <c r="AG15" s="84" t="e">
        <f ca="1">INDIRECT(CONCATENATE("[Singles_draw_group_nejD.xls]Draw_list!","am$15"))</f>
        <v>#REF!</v>
      </c>
    </row>
    <row r="16" spans="1:33" s="86" customFormat="1" ht="12.75">
      <c r="A16" s="85"/>
      <c r="B16" s="83" t="e">
        <f ca="1">INDIRECT(CONCATENATE("[Singles_draw_group_nejD.xls]Draw_list!","H$16"))</f>
        <v>#REF!</v>
      </c>
      <c r="C16" s="83" t="e">
        <f ca="1">INDIRECT(CONCATENATE("[Singles_draw_group_nejD.xls]Draw_list!","i$16"))</f>
        <v>#REF!</v>
      </c>
      <c r="D16" s="83" t="e">
        <f ca="1">INDIRECT(CONCATENATE("[Singles_draw_group_nejD.xls]Draw_list!","j$16"))</f>
        <v>#REF!</v>
      </c>
      <c r="E16" s="83" t="e">
        <f ca="1">INDIRECT(CONCATENATE("[Singles_draw_group_nejD.xls]Draw_list!","k$16"))</f>
        <v>#REF!</v>
      </c>
      <c r="F16" s="83" t="e">
        <f ca="1">INDIRECT(CONCATENATE("[Singles_draw_group_nejD.xls]Draw_list!","l$16"))</f>
        <v>#REF!</v>
      </c>
      <c r="G16" s="83" t="e">
        <f ca="1">INDIRECT(CONCATENATE("[Singles_draw_group_nejD.xls]Draw_list!","m$16"))</f>
        <v>#REF!</v>
      </c>
      <c r="H16" s="83" t="e">
        <f ca="1">INDIRECT(CONCATENATE("[Singles_draw_group_nejD.xls]Draw_list!","n$16"))</f>
        <v>#REF!</v>
      </c>
      <c r="I16" s="83" t="e">
        <f ca="1">INDIRECT(CONCATENATE("[Singles_draw_group_nejD.xls]Draw_list!","o$16"))</f>
        <v>#REF!</v>
      </c>
      <c r="J16" s="83" t="e">
        <f ca="1">INDIRECT(CONCATENATE("[Singles_draw_group_nejD.xls]Draw_list!","p$16"))</f>
        <v>#REF!</v>
      </c>
      <c r="K16" s="83" t="e">
        <f ca="1">INDIRECT(CONCATENATE("[Singles_draw_group_nejD.xls]Draw_list!","q$16"))</f>
        <v>#REF!</v>
      </c>
      <c r="L16" s="83" t="e">
        <f ca="1">INDIRECT(CONCATENATE("[Singles_draw_group_nejD.xls]Draw_list!","r$16"))</f>
        <v>#REF!</v>
      </c>
      <c r="M16" s="83" t="e">
        <f ca="1">INDIRECT(CONCATENATE("[Singles_draw_group_nejD.xls]Draw_list!","s$16"))</f>
        <v>#REF!</v>
      </c>
      <c r="N16" s="83" t="e">
        <f ca="1">INDIRECT(CONCATENATE("[Singles_draw_group_nejD.xls]Draw_list!","t$16"))</f>
        <v>#REF!</v>
      </c>
      <c r="O16" s="83" t="e">
        <f ca="1">INDIRECT(CONCATENATE("[Singles_draw_group_nejD.xls]Draw_list!","u$16"))</f>
        <v>#REF!</v>
      </c>
      <c r="P16" s="83" t="e">
        <f ca="1">INDIRECT(CONCATENATE("[Singles_draw_group_nejD.xls]Draw_list!","v$16"))</f>
        <v>#REF!</v>
      </c>
      <c r="Q16" s="83" t="e">
        <f ca="1">INDIRECT(CONCATENATE("[Singles_draw_group_nejD.xls]Draw_list!","w$16"))</f>
        <v>#REF!</v>
      </c>
      <c r="R16" s="83" t="e">
        <f ca="1">INDIRECT(CONCATENATE("[Singles_draw_group_nejD.xls]Draw_list!","x$16"))</f>
        <v>#REF!</v>
      </c>
      <c r="S16" s="83" t="e">
        <f ca="1">INDIRECT(CONCATENATE("[Singles_draw_group_nejD.xls]Draw_list!","y$16"))</f>
        <v>#REF!</v>
      </c>
      <c r="T16" s="83" t="e">
        <f ca="1">INDIRECT(CONCATENATE("[Singles_draw_group_nejD.xls]Draw_list!","z$16"))</f>
        <v>#REF!</v>
      </c>
      <c r="U16" s="83" t="e">
        <f ca="1">INDIRECT(CONCATENATE("[Singles_draw_group_nejD.xls]Draw_list!","aa$16"))</f>
        <v>#REF!</v>
      </c>
      <c r="V16" s="83" t="e">
        <f ca="1">INDIRECT(CONCATENATE("[Singles_draw_group_nejD.xls]Draw_list!","ab$16"))</f>
        <v>#REF!</v>
      </c>
      <c r="W16" s="83" t="e">
        <f ca="1">INDIRECT(CONCATENATE("[Singles_draw_group_nejD.xls]Draw_list!","ac$16"))</f>
        <v>#REF!</v>
      </c>
      <c r="X16" s="83" t="e">
        <f ca="1">INDIRECT(CONCATENATE("[Singles_draw_group_nejD.xls]Draw_list!","ad$16"))</f>
        <v>#REF!</v>
      </c>
      <c r="Y16" s="83" t="e">
        <f ca="1">INDIRECT(CONCATENATE("[Singles_draw_group_nejD.xls]Draw_list!","ae$16"))</f>
        <v>#REF!</v>
      </c>
      <c r="Z16" s="83" t="e">
        <f ca="1">INDIRECT(CONCATENATE("[Singles_draw_group_nejD.xls]Draw_list!","af$16"))</f>
        <v>#REF!</v>
      </c>
      <c r="AA16" s="83" t="e">
        <f ca="1">INDIRECT(CONCATENATE("[Singles_draw_group_nejD.xls]Draw_list!","ag$16"))</f>
        <v>#REF!</v>
      </c>
      <c r="AB16" s="83" t="e">
        <f ca="1">INDIRECT(CONCATENATE("[Singles_draw_group_nejD.xls]Draw_list!","ah$16"))</f>
        <v>#REF!</v>
      </c>
      <c r="AC16" s="83" t="e">
        <f ca="1">INDIRECT(CONCATENATE("[Singles_draw_group_nejD.xls]Draw_list!","ai$16"))</f>
        <v>#REF!</v>
      </c>
      <c r="AD16" s="83" t="e">
        <f ca="1">INDIRECT(CONCATENATE("[Singles_draw_group_nejD.xls]Draw_list!","aj$16"))</f>
        <v>#REF!</v>
      </c>
      <c r="AE16" s="83" t="e">
        <f ca="1">INDIRECT(CONCATENATE("[Singles_draw_group_nejD.xls]Draw_list!","ak$16"))</f>
        <v>#REF!</v>
      </c>
      <c r="AF16" s="83" t="e">
        <f ca="1">INDIRECT(CONCATENATE("[Singles_draw_group_nejD.xls]Draw_list!","al$16"))</f>
        <v>#REF!</v>
      </c>
      <c r="AG16" s="83" t="e">
        <f ca="1">INDIRECT(CONCATENATE("[Singles_draw_group_nejD.xls]Draw_list!","am$16"))</f>
        <v>#REF!</v>
      </c>
    </row>
    <row r="17" spans="1:17" s="86" customFormat="1" ht="12.75">
      <c r="A17" s="85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7" ht="12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1:33" ht="12.75">
      <c r="A19" s="90"/>
      <c r="B19" s="91" t="e">
        <f>IF(B$3=0,"",MID(B$3,1,FIND("~",B$3,2)-1))</f>
        <v>#REF!</v>
      </c>
      <c r="C19" s="91" t="e">
        <f aca="true" t="shared" si="0" ref="C19:AG19">IF(C$3=0,"",MID(C$3,1,FIND("~",C$3,2)-1))</f>
        <v>#REF!</v>
      </c>
      <c r="D19" s="91" t="e">
        <f t="shared" si="0"/>
        <v>#REF!</v>
      </c>
      <c r="E19" s="91" t="e">
        <f t="shared" si="0"/>
        <v>#REF!</v>
      </c>
      <c r="F19" s="91" t="e">
        <f t="shared" si="0"/>
        <v>#REF!</v>
      </c>
      <c r="G19" s="91" t="e">
        <f t="shared" si="0"/>
        <v>#REF!</v>
      </c>
      <c r="H19" s="91" t="e">
        <f t="shared" si="0"/>
        <v>#REF!</v>
      </c>
      <c r="I19" s="91" t="e">
        <f t="shared" si="0"/>
        <v>#REF!</v>
      </c>
      <c r="J19" s="91" t="e">
        <f t="shared" si="0"/>
        <v>#REF!</v>
      </c>
      <c r="K19" s="91" t="e">
        <f t="shared" si="0"/>
        <v>#REF!</v>
      </c>
      <c r="L19" s="91" t="e">
        <f t="shared" si="0"/>
        <v>#REF!</v>
      </c>
      <c r="M19" s="91" t="e">
        <f t="shared" si="0"/>
        <v>#REF!</v>
      </c>
      <c r="N19" s="91" t="e">
        <f t="shared" si="0"/>
        <v>#REF!</v>
      </c>
      <c r="O19" s="91" t="e">
        <f t="shared" si="0"/>
        <v>#REF!</v>
      </c>
      <c r="P19" s="91" t="e">
        <f t="shared" si="0"/>
        <v>#REF!</v>
      </c>
      <c r="Q19" s="91" t="e">
        <f t="shared" si="0"/>
        <v>#REF!</v>
      </c>
      <c r="R19" s="91" t="e">
        <f t="shared" si="0"/>
        <v>#REF!</v>
      </c>
      <c r="S19" s="91" t="e">
        <f t="shared" si="0"/>
        <v>#REF!</v>
      </c>
      <c r="T19" s="91" t="e">
        <f t="shared" si="0"/>
        <v>#REF!</v>
      </c>
      <c r="U19" s="91" t="e">
        <f t="shared" si="0"/>
        <v>#REF!</v>
      </c>
      <c r="V19" s="91" t="e">
        <f t="shared" si="0"/>
        <v>#REF!</v>
      </c>
      <c r="W19" s="91" t="e">
        <f t="shared" si="0"/>
        <v>#REF!</v>
      </c>
      <c r="X19" s="91" t="e">
        <f t="shared" si="0"/>
        <v>#REF!</v>
      </c>
      <c r="Y19" s="91" t="e">
        <f t="shared" si="0"/>
        <v>#REF!</v>
      </c>
      <c r="Z19" s="91" t="e">
        <f t="shared" si="0"/>
        <v>#REF!</v>
      </c>
      <c r="AA19" s="91" t="e">
        <f t="shared" si="0"/>
        <v>#REF!</v>
      </c>
      <c r="AB19" s="91" t="e">
        <f t="shared" si="0"/>
        <v>#REF!</v>
      </c>
      <c r="AC19" s="91" t="e">
        <f t="shared" si="0"/>
        <v>#REF!</v>
      </c>
      <c r="AD19" s="91" t="e">
        <f t="shared" si="0"/>
        <v>#REF!</v>
      </c>
      <c r="AE19" s="91" t="e">
        <f t="shared" si="0"/>
        <v>#REF!</v>
      </c>
      <c r="AF19" s="91" t="e">
        <f t="shared" si="0"/>
        <v>#REF!</v>
      </c>
      <c r="AG19" s="91" t="e">
        <f t="shared" si="0"/>
        <v>#REF!</v>
      </c>
    </row>
    <row r="20" spans="1:33" ht="12.75">
      <c r="A20" s="90"/>
      <c r="B20" s="91" t="e">
        <f>IF(B$6=0,"",MID(B$6,1,FIND("~",B$6,2)-1))</f>
        <v>#REF!</v>
      </c>
      <c r="C20" s="91" t="e">
        <f aca="true" t="shared" si="1" ref="C20:AG20">IF(C$6=0,"",MID(C$6,1,FIND("~",C$6,2)-1))</f>
        <v>#REF!</v>
      </c>
      <c r="D20" s="91" t="e">
        <f t="shared" si="1"/>
        <v>#REF!</v>
      </c>
      <c r="E20" s="91" t="e">
        <f t="shared" si="1"/>
        <v>#REF!</v>
      </c>
      <c r="F20" s="91" t="e">
        <f t="shared" si="1"/>
        <v>#REF!</v>
      </c>
      <c r="G20" s="91" t="e">
        <f t="shared" si="1"/>
        <v>#REF!</v>
      </c>
      <c r="H20" s="91" t="e">
        <f t="shared" si="1"/>
        <v>#REF!</v>
      </c>
      <c r="I20" s="91" t="e">
        <f t="shared" si="1"/>
        <v>#REF!</v>
      </c>
      <c r="J20" s="91" t="e">
        <f t="shared" si="1"/>
        <v>#REF!</v>
      </c>
      <c r="K20" s="91" t="e">
        <f t="shared" si="1"/>
        <v>#REF!</v>
      </c>
      <c r="L20" s="91" t="e">
        <f t="shared" si="1"/>
        <v>#REF!</v>
      </c>
      <c r="M20" s="91" t="e">
        <f t="shared" si="1"/>
        <v>#REF!</v>
      </c>
      <c r="N20" s="91" t="e">
        <f t="shared" si="1"/>
        <v>#REF!</v>
      </c>
      <c r="O20" s="91" t="e">
        <f t="shared" si="1"/>
        <v>#REF!</v>
      </c>
      <c r="P20" s="91" t="e">
        <f t="shared" si="1"/>
        <v>#REF!</v>
      </c>
      <c r="Q20" s="91" t="e">
        <f t="shared" si="1"/>
        <v>#REF!</v>
      </c>
      <c r="R20" s="91" t="e">
        <f t="shared" si="1"/>
        <v>#REF!</v>
      </c>
      <c r="S20" s="91" t="e">
        <f t="shared" si="1"/>
        <v>#REF!</v>
      </c>
      <c r="T20" s="91" t="e">
        <f t="shared" si="1"/>
        <v>#REF!</v>
      </c>
      <c r="U20" s="91" t="e">
        <f t="shared" si="1"/>
        <v>#REF!</v>
      </c>
      <c r="V20" s="91" t="e">
        <f t="shared" si="1"/>
        <v>#REF!</v>
      </c>
      <c r="W20" s="91" t="e">
        <f t="shared" si="1"/>
        <v>#REF!</v>
      </c>
      <c r="X20" s="91" t="e">
        <f t="shared" si="1"/>
        <v>#REF!</v>
      </c>
      <c r="Y20" s="91" t="e">
        <f t="shared" si="1"/>
        <v>#REF!</v>
      </c>
      <c r="Z20" s="91" t="e">
        <f t="shared" si="1"/>
        <v>#REF!</v>
      </c>
      <c r="AA20" s="91" t="e">
        <f t="shared" si="1"/>
        <v>#REF!</v>
      </c>
      <c r="AB20" s="91" t="e">
        <f t="shared" si="1"/>
        <v>#REF!</v>
      </c>
      <c r="AC20" s="91" t="e">
        <f t="shared" si="1"/>
        <v>#REF!</v>
      </c>
      <c r="AD20" s="91" t="e">
        <f t="shared" si="1"/>
        <v>#REF!</v>
      </c>
      <c r="AE20" s="91" t="e">
        <f t="shared" si="1"/>
        <v>#REF!</v>
      </c>
      <c r="AF20" s="91" t="e">
        <f t="shared" si="1"/>
        <v>#REF!</v>
      </c>
      <c r="AG20" s="91" t="e">
        <f t="shared" si="1"/>
        <v>#REF!</v>
      </c>
    </row>
    <row r="21" spans="1:33" ht="12.75">
      <c r="A21" s="90"/>
      <c r="B21" s="91" t="e">
        <f>IF(B$9=0,"",MID(B$9,1,FIND("~",B$9,2)-1))</f>
        <v>#REF!</v>
      </c>
      <c r="C21" s="91" t="e">
        <f aca="true" t="shared" si="2" ref="C21:AG21">IF(C$9=0,"",MID(C$9,1,FIND("~",C$9,2)-1))</f>
        <v>#REF!</v>
      </c>
      <c r="D21" s="91" t="e">
        <f t="shared" si="2"/>
        <v>#REF!</v>
      </c>
      <c r="E21" s="91" t="e">
        <f t="shared" si="2"/>
        <v>#REF!</v>
      </c>
      <c r="F21" s="91" t="e">
        <f t="shared" si="2"/>
        <v>#REF!</v>
      </c>
      <c r="G21" s="91" t="e">
        <f t="shared" si="2"/>
        <v>#REF!</v>
      </c>
      <c r="H21" s="91" t="e">
        <f t="shared" si="2"/>
        <v>#REF!</v>
      </c>
      <c r="I21" s="91" t="e">
        <f t="shared" si="2"/>
        <v>#REF!</v>
      </c>
      <c r="J21" s="91" t="e">
        <f t="shared" si="2"/>
        <v>#REF!</v>
      </c>
      <c r="K21" s="91" t="e">
        <f t="shared" si="2"/>
        <v>#REF!</v>
      </c>
      <c r="L21" s="91" t="e">
        <f t="shared" si="2"/>
        <v>#REF!</v>
      </c>
      <c r="M21" s="91" t="e">
        <f t="shared" si="2"/>
        <v>#REF!</v>
      </c>
      <c r="N21" s="91" t="e">
        <f t="shared" si="2"/>
        <v>#REF!</v>
      </c>
      <c r="O21" s="91" t="e">
        <f t="shared" si="2"/>
        <v>#REF!</v>
      </c>
      <c r="P21" s="91" t="e">
        <f t="shared" si="2"/>
        <v>#REF!</v>
      </c>
      <c r="Q21" s="91" t="e">
        <f t="shared" si="2"/>
        <v>#REF!</v>
      </c>
      <c r="R21" s="91" t="e">
        <f t="shared" si="2"/>
        <v>#REF!</v>
      </c>
      <c r="S21" s="91" t="e">
        <f t="shared" si="2"/>
        <v>#REF!</v>
      </c>
      <c r="T21" s="91" t="e">
        <f t="shared" si="2"/>
        <v>#REF!</v>
      </c>
      <c r="U21" s="91" t="e">
        <f t="shared" si="2"/>
        <v>#REF!</v>
      </c>
      <c r="V21" s="91" t="e">
        <f t="shared" si="2"/>
        <v>#REF!</v>
      </c>
      <c r="W21" s="91" t="e">
        <f t="shared" si="2"/>
        <v>#REF!</v>
      </c>
      <c r="X21" s="91" t="e">
        <f t="shared" si="2"/>
        <v>#REF!</v>
      </c>
      <c r="Y21" s="91" t="e">
        <f t="shared" si="2"/>
        <v>#REF!</v>
      </c>
      <c r="Z21" s="91" t="e">
        <f t="shared" si="2"/>
        <v>#REF!</v>
      </c>
      <c r="AA21" s="91" t="e">
        <f t="shared" si="2"/>
        <v>#REF!</v>
      </c>
      <c r="AB21" s="91" t="e">
        <f t="shared" si="2"/>
        <v>#REF!</v>
      </c>
      <c r="AC21" s="91" t="e">
        <f t="shared" si="2"/>
        <v>#REF!</v>
      </c>
      <c r="AD21" s="91" t="e">
        <f t="shared" si="2"/>
        <v>#REF!</v>
      </c>
      <c r="AE21" s="91" t="e">
        <f t="shared" si="2"/>
        <v>#REF!</v>
      </c>
      <c r="AF21" s="91" t="e">
        <f t="shared" si="2"/>
        <v>#REF!</v>
      </c>
      <c r="AG21" s="91" t="e">
        <f t="shared" si="2"/>
        <v>#REF!</v>
      </c>
    </row>
    <row r="22" spans="1:33" ht="12.75">
      <c r="A22" s="90"/>
      <c r="B22" s="91" t="e">
        <f>IF(B$12=0,"",MID(B$12,1,FIND("~",B$12,2)-1))</f>
        <v>#REF!</v>
      </c>
      <c r="C22" s="91" t="e">
        <f aca="true" t="shared" si="3" ref="C22:AG22">IF(C$12=0,"",MID(C$12,1,FIND("~",C$12,2)-1))</f>
        <v>#REF!</v>
      </c>
      <c r="D22" s="91" t="e">
        <f t="shared" si="3"/>
        <v>#REF!</v>
      </c>
      <c r="E22" s="91" t="e">
        <f t="shared" si="3"/>
        <v>#REF!</v>
      </c>
      <c r="F22" s="91" t="e">
        <f t="shared" si="3"/>
        <v>#REF!</v>
      </c>
      <c r="G22" s="91" t="e">
        <f t="shared" si="3"/>
        <v>#REF!</v>
      </c>
      <c r="H22" s="91" t="e">
        <f t="shared" si="3"/>
        <v>#REF!</v>
      </c>
      <c r="I22" s="91" t="e">
        <f t="shared" si="3"/>
        <v>#REF!</v>
      </c>
      <c r="J22" s="91" t="e">
        <f t="shared" si="3"/>
        <v>#REF!</v>
      </c>
      <c r="K22" s="91" t="e">
        <f t="shared" si="3"/>
        <v>#REF!</v>
      </c>
      <c r="L22" s="91" t="e">
        <f t="shared" si="3"/>
        <v>#REF!</v>
      </c>
      <c r="M22" s="91" t="e">
        <f t="shared" si="3"/>
        <v>#REF!</v>
      </c>
      <c r="N22" s="91" t="e">
        <f t="shared" si="3"/>
        <v>#REF!</v>
      </c>
      <c r="O22" s="91" t="e">
        <f t="shared" si="3"/>
        <v>#REF!</v>
      </c>
      <c r="P22" s="91" t="e">
        <f t="shared" si="3"/>
        <v>#REF!</v>
      </c>
      <c r="Q22" s="91" t="e">
        <f t="shared" si="3"/>
        <v>#REF!</v>
      </c>
      <c r="R22" s="91" t="e">
        <f t="shared" si="3"/>
        <v>#REF!</v>
      </c>
      <c r="S22" s="91" t="e">
        <f t="shared" si="3"/>
        <v>#REF!</v>
      </c>
      <c r="T22" s="91" t="e">
        <f t="shared" si="3"/>
        <v>#REF!</v>
      </c>
      <c r="U22" s="91" t="e">
        <f t="shared" si="3"/>
        <v>#REF!</v>
      </c>
      <c r="V22" s="91" t="e">
        <f t="shared" si="3"/>
        <v>#REF!</v>
      </c>
      <c r="W22" s="91" t="e">
        <f t="shared" si="3"/>
        <v>#REF!</v>
      </c>
      <c r="X22" s="91" t="e">
        <f t="shared" si="3"/>
        <v>#REF!</v>
      </c>
      <c r="Y22" s="91" t="e">
        <f t="shared" si="3"/>
        <v>#REF!</v>
      </c>
      <c r="Z22" s="91" t="e">
        <f t="shared" si="3"/>
        <v>#REF!</v>
      </c>
      <c r="AA22" s="91" t="e">
        <f t="shared" si="3"/>
        <v>#REF!</v>
      </c>
      <c r="AB22" s="91" t="e">
        <f t="shared" si="3"/>
        <v>#REF!</v>
      </c>
      <c r="AC22" s="91" t="e">
        <f t="shared" si="3"/>
        <v>#REF!</v>
      </c>
      <c r="AD22" s="91" t="e">
        <f t="shared" si="3"/>
        <v>#REF!</v>
      </c>
      <c r="AE22" s="91" t="e">
        <f t="shared" si="3"/>
        <v>#REF!</v>
      </c>
      <c r="AF22" s="91" t="e">
        <f t="shared" si="3"/>
        <v>#REF!</v>
      </c>
      <c r="AG22" s="91" t="e">
        <f t="shared" si="3"/>
        <v>#REF!</v>
      </c>
    </row>
    <row r="23" spans="1:33" ht="12.75">
      <c r="A23" s="90"/>
      <c r="B23" s="91" t="e">
        <f>IF(B$15=0,"",MID(B$15,1,FIND("~",B$15,2)-1))</f>
        <v>#REF!</v>
      </c>
      <c r="C23" s="91" t="e">
        <f aca="true" t="shared" si="4" ref="C23:AG23">IF(C$15=0,"",MID(C$15,1,FIND("~",C$15,2)-1))</f>
        <v>#REF!</v>
      </c>
      <c r="D23" s="91" t="e">
        <f t="shared" si="4"/>
        <v>#REF!</v>
      </c>
      <c r="E23" s="91" t="e">
        <f t="shared" si="4"/>
        <v>#REF!</v>
      </c>
      <c r="F23" s="91" t="e">
        <f t="shared" si="4"/>
        <v>#REF!</v>
      </c>
      <c r="G23" s="91" t="e">
        <f t="shared" si="4"/>
        <v>#REF!</v>
      </c>
      <c r="H23" s="91" t="e">
        <f t="shared" si="4"/>
        <v>#REF!</v>
      </c>
      <c r="I23" s="91" t="e">
        <f t="shared" si="4"/>
        <v>#REF!</v>
      </c>
      <c r="J23" s="91" t="e">
        <f t="shared" si="4"/>
        <v>#REF!</v>
      </c>
      <c r="K23" s="91" t="e">
        <f t="shared" si="4"/>
        <v>#REF!</v>
      </c>
      <c r="L23" s="91" t="e">
        <f t="shared" si="4"/>
        <v>#REF!</v>
      </c>
      <c r="M23" s="91" t="e">
        <f t="shared" si="4"/>
        <v>#REF!</v>
      </c>
      <c r="N23" s="91" t="e">
        <f t="shared" si="4"/>
        <v>#REF!</v>
      </c>
      <c r="O23" s="91" t="e">
        <f t="shared" si="4"/>
        <v>#REF!</v>
      </c>
      <c r="P23" s="91" t="e">
        <f t="shared" si="4"/>
        <v>#REF!</v>
      </c>
      <c r="Q23" s="91" t="e">
        <f t="shared" si="4"/>
        <v>#REF!</v>
      </c>
      <c r="R23" s="91" t="e">
        <f t="shared" si="4"/>
        <v>#REF!</v>
      </c>
      <c r="S23" s="91" t="e">
        <f t="shared" si="4"/>
        <v>#REF!</v>
      </c>
      <c r="T23" s="91" t="e">
        <f t="shared" si="4"/>
        <v>#REF!</v>
      </c>
      <c r="U23" s="91" t="e">
        <f t="shared" si="4"/>
        <v>#REF!</v>
      </c>
      <c r="V23" s="91" t="e">
        <f t="shared" si="4"/>
        <v>#REF!</v>
      </c>
      <c r="W23" s="91" t="e">
        <f t="shared" si="4"/>
        <v>#REF!</v>
      </c>
      <c r="X23" s="91" t="e">
        <f t="shared" si="4"/>
        <v>#REF!</v>
      </c>
      <c r="Y23" s="91" t="e">
        <f t="shared" si="4"/>
        <v>#REF!</v>
      </c>
      <c r="Z23" s="91" t="e">
        <f t="shared" si="4"/>
        <v>#REF!</v>
      </c>
      <c r="AA23" s="91" t="e">
        <f t="shared" si="4"/>
        <v>#REF!</v>
      </c>
      <c r="AB23" s="91" t="e">
        <f t="shared" si="4"/>
        <v>#REF!</v>
      </c>
      <c r="AC23" s="91" t="e">
        <f t="shared" si="4"/>
        <v>#REF!</v>
      </c>
      <c r="AD23" s="91" t="e">
        <f t="shared" si="4"/>
        <v>#REF!</v>
      </c>
      <c r="AE23" s="91" t="e">
        <f t="shared" si="4"/>
        <v>#REF!</v>
      </c>
      <c r="AF23" s="91" t="e">
        <f t="shared" si="4"/>
        <v>#REF!</v>
      </c>
      <c r="AG23" s="91" t="e">
        <f t="shared" si="4"/>
        <v>#REF!</v>
      </c>
    </row>
    <row r="24" spans="1:17" ht="12.75">
      <c r="A24" s="90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1:33" ht="12.75">
      <c r="A25" s="76">
        <f>IF(OR(A$19="0",A$19=""),"",IF(ISERR(VALUE(A$19)),VALUE(MID(A$19,2,5)),VALUE(A$19)))</f>
      </c>
      <c r="L25" s="76" t="s">
        <v>28</v>
      </c>
      <c r="M25" s="76" t="s">
        <v>28</v>
      </c>
      <c r="N25" s="76" t="s">
        <v>28</v>
      </c>
      <c r="O25" s="76" t="s">
        <v>28</v>
      </c>
      <c r="P25" s="76" t="s">
        <v>28</v>
      </c>
      <c r="Q25" s="76" t="s">
        <v>28</v>
      </c>
      <c r="R25" s="76" t="s">
        <v>28</v>
      </c>
      <c r="S25" s="76" t="s">
        <v>28</v>
      </c>
      <c r="T25" s="76" t="s">
        <v>28</v>
      </c>
      <c r="U25" s="76" t="s">
        <v>28</v>
      </c>
      <c r="V25" s="76" t="s">
        <v>28</v>
      </c>
      <c r="W25" s="76" t="s">
        <v>28</v>
      </c>
      <c r="X25" s="76" t="s">
        <v>28</v>
      </c>
      <c r="Y25" s="76" t="s">
        <v>28</v>
      </c>
      <c r="Z25" s="76" t="s">
        <v>28</v>
      </c>
      <c r="AA25" s="76" t="s">
        <v>28</v>
      </c>
      <c r="AB25" s="76" t="s">
        <v>28</v>
      </c>
      <c r="AC25" s="76" t="s">
        <v>28</v>
      </c>
      <c r="AD25" s="76" t="s">
        <v>28</v>
      </c>
      <c r="AE25" s="76" t="s">
        <v>28</v>
      </c>
      <c r="AF25" s="76" t="s">
        <v>28</v>
      </c>
      <c r="AG25" s="76" t="s">
        <v>28</v>
      </c>
    </row>
    <row r="26" spans="1:33" ht="12.75">
      <c r="A26" s="76">
        <f>IF(OR(A$20="0",A$20=""),"",IF(ISERR(VALUE(A$20)),VALUE(MID(A$20,2,5)),VALUE(A$20)))</f>
      </c>
      <c r="L26" s="76" t="s">
        <v>28</v>
      </c>
      <c r="M26" s="76" t="s">
        <v>28</v>
      </c>
      <c r="N26" s="76" t="s">
        <v>28</v>
      </c>
      <c r="O26" s="76" t="s">
        <v>28</v>
      </c>
      <c r="P26" s="76" t="s">
        <v>28</v>
      </c>
      <c r="Q26" s="76" t="s">
        <v>28</v>
      </c>
      <c r="R26" s="76" t="s">
        <v>28</v>
      </c>
      <c r="S26" s="76" t="s">
        <v>28</v>
      </c>
      <c r="T26" s="76" t="s">
        <v>28</v>
      </c>
      <c r="U26" s="76" t="s">
        <v>28</v>
      </c>
      <c r="V26" s="76" t="s">
        <v>28</v>
      </c>
      <c r="W26" s="76" t="s">
        <v>28</v>
      </c>
      <c r="X26" s="76" t="s">
        <v>28</v>
      </c>
      <c r="Y26" s="76" t="s">
        <v>28</v>
      </c>
      <c r="Z26" s="76" t="s">
        <v>28</v>
      </c>
      <c r="AA26" s="76" t="s">
        <v>28</v>
      </c>
      <c r="AB26" s="76" t="s">
        <v>28</v>
      </c>
      <c r="AC26" s="76" t="s">
        <v>28</v>
      </c>
      <c r="AD26" s="76" t="s">
        <v>28</v>
      </c>
      <c r="AE26" s="76" t="s">
        <v>28</v>
      </c>
      <c r="AF26" s="76" t="s">
        <v>28</v>
      </c>
      <c r="AG26" s="76" t="s">
        <v>28</v>
      </c>
    </row>
    <row r="27" spans="1:33" ht="12.75">
      <c r="A27" s="76">
        <f>IF(OR(A$21="0",A$21=""),"",IF(ISERR(VALUE(A$21)),VALUE(MID(A$21,2,5)),VALUE(A$21)))</f>
      </c>
      <c r="L27" s="76" t="s">
        <v>28</v>
      </c>
      <c r="M27" s="76" t="s">
        <v>28</v>
      </c>
      <c r="N27" s="76" t="s">
        <v>28</v>
      </c>
      <c r="O27" s="76" t="s">
        <v>28</v>
      </c>
      <c r="P27" s="76" t="s">
        <v>28</v>
      </c>
      <c r="Q27" s="76" t="s">
        <v>28</v>
      </c>
      <c r="R27" s="76" t="s">
        <v>28</v>
      </c>
      <c r="S27" s="76" t="s">
        <v>28</v>
      </c>
      <c r="T27" s="76" t="s">
        <v>28</v>
      </c>
      <c r="U27" s="76" t="s">
        <v>28</v>
      </c>
      <c r="V27" s="76" t="s">
        <v>28</v>
      </c>
      <c r="W27" s="76" t="s">
        <v>28</v>
      </c>
      <c r="X27" s="76" t="s">
        <v>28</v>
      </c>
      <c r="Y27" s="76" t="s">
        <v>28</v>
      </c>
      <c r="Z27" s="76" t="s">
        <v>28</v>
      </c>
      <c r="AA27" s="76" t="s">
        <v>28</v>
      </c>
      <c r="AB27" s="76" t="s">
        <v>28</v>
      </c>
      <c r="AC27" s="76" t="s">
        <v>28</v>
      </c>
      <c r="AD27" s="76" t="s">
        <v>28</v>
      </c>
      <c r="AE27" s="76" t="s">
        <v>28</v>
      </c>
      <c r="AF27" s="76" t="s">
        <v>28</v>
      </c>
      <c r="AG27" s="76" t="s">
        <v>28</v>
      </c>
    </row>
    <row r="28" spans="1:33" ht="12.75">
      <c r="A28" s="76">
        <f>IF(OR(A$22="0",A$22=""),"",IF(ISERR(VALUE(A$22)),VALUE(MID(A$22,2,5)),VALUE(A$22)))</f>
      </c>
      <c r="L28" s="76" t="s">
        <v>28</v>
      </c>
      <c r="M28" s="76" t="s">
        <v>28</v>
      </c>
      <c r="N28" s="76" t="s">
        <v>28</v>
      </c>
      <c r="O28" s="76" t="s">
        <v>28</v>
      </c>
      <c r="P28" s="76" t="s">
        <v>28</v>
      </c>
      <c r="Q28" s="76" t="s">
        <v>28</v>
      </c>
      <c r="R28" s="76" t="s">
        <v>28</v>
      </c>
      <c r="S28" s="76" t="s">
        <v>28</v>
      </c>
      <c r="T28" s="76" t="s">
        <v>28</v>
      </c>
      <c r="U28" s="76" t="s">
        <v>28</v>
      </c>
      <c r="V28" s="76" t="s">
        <v>28</v>
      </c>
      <c r="W28" s="76" t="s">
        <v>28</v>
      </c>
      <c r="X28" s="76" t="s">
        <v>28</v>
      </c>
      <c r="Y28" s="76" t="s">
        <v>28</v>
      </c>
      <c r="Z28" s="76" t="s">
        <v>28</v>
      </c>
      <c r="AA28" s="76" t="s">
        <v>28</v>
      </c>
      <c r="AB28" s="76" t="s">
        <v>28</v>
      </c>
      <c r="AC28" s="76" t="s">
        <v>28</v>
      </c>
      <c r="AD28" s="76" t="s">
        <v>28</v>
      </c>
      <c r="AE28" s="76" t="s">
        <v>28</v>
      </c>
      <c r="AF28" s="76" t="s">
        <v>28</v>
      </c>
      <c r="AG28" s="76" t="s">
        <v>28</v>
      </c>
    </row>
    <row r="29" spans="1:33" ht="12.75">
      <c r="A29" s="76">
        <f>IF(OR(A$23="0",A$23=""),"",IF(ISERR(VALUE(A$23)),VALUE(MID(A$23,2,5)),VALUE(A$23)))</f>
      </c>
      <c r="L29" s="76" t="s">
        <v>28</v>
      </c>
      <c r="M29" s="76" t="s">
        <v>28</v>
      </c>
      <c r="N29" s="76" t="s">
        <v>28</v>
      </c>
      <c r="O29" s="76" t="s">
        <v>28</v>
      </c>
      <c r="P29" s="76" t="s">
        <v>28</v>
      </c>
      <c r="Q29" s="76" t="s">
        <v>28</v>
      </c>
      <c r="R29" s="76" t="s">
        <v>28</v>
      </c>
      <c r="S29" s="76" t="s">
        <v>28</v>
      </c>
      <c r="T29" s="76" t="s">
        <v>28</v>
      </c>
      <c r="U29" s="76" t="s">
        <v>28</v>
      </c>
      <c r="V29" s="76" t="s">
        <v>28</v>
      </c>
      <c r="W29" s="76" t="s">
        <v>28</v>
      </c>
      <c r="X29" s="76" t="s">
        <v>28</v>
      </c>
      <c r="Y29" s="76" t="s">
        <v>28</v>
      </c>
      <c r="Z29" s="76" t="s">
        <v>28</v>
      </c>
      <c r="AA29" s="76" t="s">
        <v>28</v>
      </c>
      <c r="AB29" s="76" t="s">
        <v>28</v>
      </c>
      <c r="AC29" s="76" t="s">
        <v>28</v>
      </c>
      <c r="AD29" s="76" t="s">
        <v>28</v>
      </c>
      <c r="AE29" s="76" t="s">
        <v>28</v>
      </c>
      <c r="AF29" s="76" t="s">
        <v>28</v>
      </c>
      <c r="AG29" s="76" t="s">
        <v>28</v>
      </c>
    </row>
    <row r="31" ht="12.75">
      <c r="E31" s="90"/>
    </row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6"/>
  <dimension ref="A1:E8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875" style="0" customWidth="1"/>
    <col min="2" max="2" width="20.25390625" style="0" customWidth="1"/>
    <col min="3" max="3" width="18.00390625" style="0" customWidth="1"/>
    <col min="4" max="4" width="22.625" style="0" customWidth="1"/>
    <col min="5" max="5" width="15.00390625" style="0" customWidth="1"/>
  </cols>
  <sheetData>
    <row r="1" spans="1:5" ht="12.75">
      <c r="A1" s="80" t="e">
        <f>#REF!</f>
        <v>#REF!</v>
      </c>
      <c r="B1" s="76" t="e">
        <f>IF(#REF!="","",CONCATENATE(VLOOKUP(#REF!,#REF!,1)," ",VLOOKUP(#REF!,#REF!,2)))</f>
        <v>#REF!</v>
      </c>
      <c r="C1" s="76" t="e">
        <f>IF(#REF!="","",CONCATENATE(VLOOKUP(#REF!,#REF!,3)))</f>
        <v>#REF!</v>
      </c>
      <c r="D1" s="76" t="e">
        <f>IF(#REF!="","",CONCATENATE(VLOOKUP(#REF!,#REF!,1)," ",VLOOKUP(#REF!,#REF!,2)))</f>
        <v>#REF!</v>
      </c>
      <c r="E1" s="76" t="e">
        <f>IF(#REF!="","",CONCATENATE(VLOOKUP(#REF!,#REF!,3)))</f>
        <v>#REF!</v>
      </c>
    </row>
    <row r="2" spans="1:5" ht="12.75">
      <c r="A2" s="80" t="e">
        <f>#REF!</f>
        <v>#REF!</v>
      </c>
      <c r="B2" s="76" t="e">
        <f>IF(#REF!="","",CONCATENATE(VLOOKUP(#REF!,#REF!,1)," ",VLOOKUP(#REF!,#REF!,2)))</f>
        <v>#REF!</v>
      </c>
      <c r="C2" s="76" t="e">
        <f>IF(#REF!="","",CONCATENATE(VLOOKUP(#REF!,#REF!,3)))</f>
        <v>#REF!</v>
      </c>
      <c r="D2" s="76" t="e">
        <f>IF(#REF!="","",CONCATENATE(VLOOKUP(#REF!,#REF!,1)," ",VLOOKUP(#REF!,#REF!,2)))</f>
        <v>#REF!</v>
      </c>
      <c r="E2" s="76" t="e">
        <f>IF(#REF!="","",CONCATENATE(VLOOKUP(#REF!,#REF!,3)))</f>
        <v>#REF!</v>
      </c>
    </row>
    <row r="3" spans="1:5" ht="12.75">
      <c r="A3" s="80" t="e">
        <f>#REF!</f>
        <v>#REF!</v>
      </c>
      <c r="B3" s="76" t="e">
        <f>IF(#REF!="","",CONCATENATE(VLOOKUP(#REF!,#REF!,1)," ",VLOOKUP(#REF!,#REF!,2)))</f>
        <v>#REF!</v>
      </c>
      <c r="C3" s="76" t="e">
        <f>IF(#REF!="","",CONCATENATE(VLOOKUP(#REF!,#REF!,3)))</f>
        <v>#REF!</v>
      </c>
      <c r="D3" s="76" t="e">
        <f>IF(#REF!="","",CONCATENATE(VLOOKUP(#REF!,#REF!,1)," ",VLOOKUP(#REF!,#REF!,2)))</f>
        <v>#REF!</v>
      </c>
      <c r="E3" s="76" t="e">
        <f>IF(#REF!="","",CONCATENATE(VLOOKUP(#REF!,#REF!,3)))</f>
        <v>#REF!</v>
      </c>
    </row>
    <row r="4" spans="1:5" ht="12.75">
      <c r="A4" s="80" t="e">
        <f>#REF!</f>
        <v>#REF!</v>
      </c>
      <c r="B4" s="76" t="e">
        <f>IF(#REF!="","",CONCATENATE(VLOOKUP(#REF!,#REF!,1)," ",VLOOKUP(#REF!,#REF!,2)))</f>
        <v>#REF!</v>
      </c>
      <c r="C4" s="76" t="e">
        <f>IF(#REF!="","",CONCATENATE(VLOOKUP(#REF!,#REF!,3)))</f>
        <v>#REF!</v>
      </c>
      <c r="D4" s="76" t="e">
        <f>IF(#REF!="","",CONCATENATE(VLOOKUP(#REF!,#REF!,1)," ",VLOOKUP(#REF!,#REF!,2)))</f>
        <v>#REF!</v>
      </c>
      <c r="E4" s="76" t="e">
        <f>IF(#REF!="","",CONCATENATE(VLOOKUP(#REF!,#REF!,3)))</f>
        <v>#REF!</v>
      </c>
    </row>
    <row r="5" spans="1:5" ht="12.75">
      <c r="A5" s="80" t="e">
        <f>#REF!</f>
        <v>#REF!</v>
      </c>
      <c r="B5" s="76" t="e">
        <f>IF(#REF!="","",CONCATENATE(VLOOKUP(#REF!,#REF!,1)," ",VLOOKUP(#REF!,#REF!,2)))</f>
        <v>#REF!</v>
      </c>
      <c r="C5" s="76" t="e">
        <f>IF(#REF!="","",CONCATENATE(VLOOKUP(#REF!,#REF!,3)))</f>
        <v>#REF!</v>
      </c>
      <c r="D5" s="76" t="e">
        <f>IF(#REF!="","",CONCATENATE(VLOOKUP(#REF!,#REF!,1)," ",VLOOKUP(#REF!,#REF!,2)))</f>
        <v>#REF!</v>
      </c>
      <c r="E5" s="76" t="e">
        <f>IF(#REF!="","",CONCATENATE(VLOOKUP(#REF!,#REF!,3)))</f>
        <v>#REF!</v>
      </c>
    </row>
    <row r="6" spans="1:5" ht="12.75">
      <c r="A6" s="80" t="e">
        <f>#REF!</f>
        <v>#REF!</v>
      </c>
      <c r="B6" s="76" t="e">
        <f>IF(#REF!="","",CONCATENATE(VLOOKUP(#REF!,#REF!,1)," ",VLOOKUP(#REF!,#REF!,2)))</f>
        <v>#REF!</v>
      </c>
      <c r="C6" s="76" t="e">
        <f>IF(#REF!="","",CONCATENATE(VLOOKUP(#REF!,#REF!,3)))</f>
        <v>#REF!</v>
      </c>
      <c r="D6" s="76" t="e">
        <f>IF(#REF!="","",CONCATENATE(VLOOKUP(#REF!,#REF!,1)," ",VLOOKUP(#REF!,#REF!,2)))</f>
        <v>#REF!</v>
      </c>
      <c r="E6" s="76" t="e">
        <f>IF(#REF!="","",CONCATENATE(VLOOKUP(#REF!,#REF!,3)))</f>
        <v>#REF!</v>
      </c>
    </row>
    <row r="7" spans="1:5" ht="12.75">
      <c r="A7" s="80" t="e">
        <f>#REF!</f>
        <v>#REF!</v>
      </c>
      <c r="B7" s="76" t="e">
        <f>IF(#REF!="","",CONCATENATE(VLOOKUP(#REF!,#REF!,1)," ",VLOOKUP(#REF!,#REF!,2)))</f>
        <v>#REF!</v>
      </c>
      <c r="C7" s="76" t="e">
        <f>IF(#REF!="","",CONCATENATE(VLOOKUP(#REF!,#REF!,3)))</f>
        <v>#REF!</v>
      </c>
      <c r="D7" s="76" t="e">
        <f>IF(#REF!="","",CONCATENATE(VLOOKUP(#REF!,#REF!,1)," ",VLOOKUP(#REF!,#REF!,2)))</f>
        <v>#REF!</v>
      </c>
      <c r="E7" s="76" t="e">
        <f>IF(#REF!="","",CONCATENATE(VLOOKUP(#REF!,#REF!,3)))</f>
        <v>#REF!</v>
      </c>
    </row>
    <row r="8" spans="1:5" ht="12.75">
      <c r="A8" s="80" t="e">
        <f>#REF!</f>
        <v>#REF!</v>
      </c>
      <c r="B8" s="76" t="e">
        <f>IF(#REF!="","",CONCATENATE(VLOOKUP(#REF!,#REF!,1)," ",VLOOKUP(#REF!,#REF!,2)))</f>
        <v>#REF!</v>
      </c>
      <c r="C8" s="76" t="e">
        <f>IF(#REF!="","",CONCATENATE(VLOOKUP(#REF!,#REF!,3)))</f>
        <v>#REF!</v>
      </c>
      <c r="D8" s="76" t="e">
        <f>IF(#REF!="","",CONCATENATE(VLOOKUP(#REF!,#REF!,1)," ",VLOOKUP(#REF!,#REF!,2)))</f>
        <v>#REF!</v>
      </c>
      <c r="E8" s="76" t="e">
        <f>IF(#REF!="","",CONCATENATE(VLOOKUP(#REF!,#REF!,3)))</f>
        <v>#REF!</v>
      </c>
    </row>
    <row r="9" spans="1:5" ht="12.75">
      <c r="A9" s="80" t="e">
        <f>#REF!</f>
        <v>#REF!</v>
      </c>
      <c r="B9" s="76" t="e">
        <f>IF(#REF!="","",CONCATENATE(VLOOKUP(#REF!,#REF!,1)," ",VLOOKUP(#REF!,#REF!,2)))</f>
        <v>#REF!</v>
      </c>
      <c r="C9" s="76" t="e">
        <f>IF(#REF!="","",CONCATENATE(VLOOKUP(#REF!,#REF!,3)))</f>
        <v>#REF!</v>
      </c>
      <c r="D9" s="76" t="e">
        <f>IF(#REF!="","",CONCATENATE(VLOOKUP(#REF!,#REF!,1)," ",VLOOKUP(#REF!,#REF!,2)))</f>
        <v>#REF!</v>
      </c>
      <c r="E9" s="76" t="e">
        <f>IF(#REF!="","",CONCATENATE(VLOOKUP(#REF!,#REF!,3)))</f>
        <v>#REF!</v>
      </c>
    </row>
    <row r="10" spans="1:5" ht="12.75">
      <c r="A10" s="80" t="e">
        <f>#REF!</f>
        <v>#REF!</v>
      </c>
      <c r="B10" s="76" t="e">
        <f>IF(#REF!="","",CONCATENATE(VLOOKUP(#REF!,#REF!,1)," ",VLOOKUP(#REF!,#REF!,2)))</f>
        <v>#REF!</v>
      </c>
      <c r="C10" s="76" t="e">
        <f>IF(#REF!="","",CONCATENATE(VLOOKUP(#REF!,#REF!,3)))</f>
        <v>#REF!</v>
      </c>
      <c r="D10" s="76" t="e">
        <f>IF(#REF!="","",CONCATENATE(VLOOKUP(#REF!,#REF!,1)," ",VLOOKUP(#REF!,#REF!,2)))</f>
        <v>#REF!</v>
      </c>
      <c r="E10" s="76" t="e">
        <f>IF(#REF!="","",CONCATENATE(VLOOKUP(#REF!,#REF!,3)))</f>
        <v>#REF!</v>
      </c>
    </row>
    <row r="11" spans="1:5" ht="12.75">
      <c r="A11" s="80" t="e">
        <f>#REF!</f>
        <v>#REF!</v>
      </c>
      <c r="B11" s="76" t="e">
        <f>IF(#REF!="","",CONCATENATE(VLOOKUP(#REF!,#REF!,1)," ",VLOOKUP(#REF!,#REF!,2)))</f>
        <v>#REF!</v>
      </c>
      <c r="C11" s="76" t="e">
        <f>IF(#REF!="","",CONCATENATE(VLOOKUP(#REF!,#REF!,3)))</f>
        <v>#REF!</v>
      </c>
      <c r="D11" s="76" t="e">
        <f>IF(#REF!="","",CONCATENATE(VLOOKUP(#REF!,#REF!,1)," ",VLOOKUP(#REF!,#REF!,2)))</f>
        <v>#REF!</v>
      </c>
      <c r="E11" s="76" t="e">
        <f>IF(#REF!="","",CONCATENATE(VLOOKUP(#REF!,#REF!,3)))</f>
        <v>#REF!</v>
      </c>
    </row>
    <row r="12" spans="1:5" ht="12.75">
      <c r="A12" s="80" t="e">
        <f>#REF!</f>
        <v>#REF!</v>
      </c>
      <c r="B12" s="76" t="e">
        <f>IF(#REF!="","",CONCATENATE(VLOOKUP(#REF!,#REF!,1)," ",VLOOKUP(#REF!,#REF!,2)))</f>
        <v>#REF!</v>
      </c>
      <c r="C12" s="76" t="e">
        <f>IF(#REF!="","",CONCATENATE(VLOOKUP(#REF!,#REF!,3)))</f>
        <v>#REF!</v>
      </c>
      <c r="D12" s="76" t="e">
        <f>IF(#REF!="","",CONCATENATE(VLOOKUP(#REF!,#REF!,1)," ",VLOOKUP(#REF!,#REF!,2)))</f>
        <v>#REF!</v>
      </c>
      <c r="E12" s="76" t="e">
        <f>IF(#REF!="","",CONCATENATE(VLOOKUP(#REF!,#REF!,3)))</f>
        <v>#REF!</v>
      </c>
    </row>
    <row r="13" spans="1:5" ht="12.75">
      <c r="A13" s="80" t="e">
        <f>#REF!</f>
        <v>#REF!</v>
      </c>
      <c r="B13" s="76" t="e">
        <f>IF(#REF!="","",CONCATENATE(VLOOKUP(#REF!,#REF!,1)," ",VLOOKUP(#REF!,#REF!,2)))</f>
        <v>#REF!</v>
      </c>
      <c r="C13" s="76" t="e">
        <f>IF(#REF!="","",CONCATENATE(VLOOKUP(#REF!,#REF!,3)))</f>
        <v>#REF!</v>
      </c>
      <c r="D13" s="76" t="e">
        <f>IF(#REF!="","",CONCATENATE(VLOOKUP(#REF!,#REF!,1)," ",VLOOKUP(#REF!,#REF!,2)))</f>
        <v>#REF!</v>
      </c>
      <c r="E13" s="76" t="e">
        <f>IF(#REF!="","",CONCATENATE(VLOOKUP(#REF!,#REF!,3)))</f>
        <v>#REF!</v>
      </c>
    </row>
    <row r="14" spans="1:5" ht="12.75">
      <c r="A14" s="80" t="e">
        <f>#REF!</f>
        <v>#REF!</v>
      </c>
      <c r="B14" s="76" t="e">
        <f>IF(#REF!="","",CONCATENATE(VLOOKUP(#REF!,#REF!,1)," ",VLOOKUP(#REF!,#REF!,2)))</f>
        <v>#REF!</v>
      </c>
      <c r="C14" s="76" t="e">
        <f>IF(#REF!="","",CONCATENATE(VLOOKUP(#REF!,#REF!,3)))</f>
        <v>#REF!</v>
      </c>
      <c r="D14" s="76" t="e">
        <f>IF(#REF!="","",CONCATENATE(VLOOKUP(#REF!,#REF!,1)," ",VLOOKUP(#REF!,#REF!,2)))</f>
        <v>#REF!</v>
      </c>
      <c r="E14" s="76" t="e">
        <f>IF(#REF!="","",CONCATENATE(VLOOKUP(#REF!,#REF!,3)))</f>
        <v>#REF!</v>
      </c>
    </row>
    <row r="15" spans="1:5" ht="12.75">
      <c r="A15" s="80" t="e">
        <f>#REF!</f>
        <v>#REF!</v>
      </c>
      <c r="B15" s="76" t="e">
        <f>IF(#REF!="","",CONCATENATE(VLOOKUP(#REF!,#REF!,1)," ",VLOOKUP(#REF!,#REF!,2)))</f>
        <v>#REF!</v>
      </c>
      <c r="C15" s="76" t="e">
        <f>IF(#REF!="","",CONCATENATE(VLOOKUP(#REF!,#REF!,3)))</f>
        <v>#REF!</v>
      </c>
      <c r="D15" s="76" t="e">
        <f>IF(#REF!="","",CONCATENATE(VLOOKUP(#REF!,#REF!,1)," ",VLOOKUP(#REF!,#REF!,2)))</f>
        <v>#REF!</v>
      </c>
      <c r="E15" s="76" t="e">
        <f>IF(#REF!="","",CONCATENATE(VLOOKUP(#REF!,#REF!,3)))</f>
        <v>#REF!</v>
      </c>
    </row>
    <row r="16" spans="1:5" ht="12.75">
      <c r="A16" s="80" t="e">
        <f>#REF!</f>
        <v>#REF!</v>
      </c>
      <c r="B16" s="76" t="e">
        <f>IF(#REF!="","",CONCATENATE(VLOOKUP(#REF!,#REF!,1)," ",VLOOKUP(#REF!,#REF!,2)))</f>
        <v>#REF!</v>
      </c>
      <c r="C16" s="76" t="e">
        <f>IF(#REF!="","",CONCATENATE(VLOOKUP(#REF!,#REF!,3)))</f>
        <v>#REF!</v>
      </c>
      <c r="D16" s="76" t="e">
        <f>IF(#REF!="","",CONCATENATE(VLOOKUP(#REF!,#REF!,1)," ",VLOOKUP(#REF!,#REF!,2)))</f>
        <v>#REF!</v>
      </c>
      <c r="E16" s="76" t="e">
        <f>IF(#REF!="","",CONCATENATE(VLOOKUP(#REF!,#REF!,3)))</f>
        <v>#REF!</v>
      </c>
    </row>
    <row r="17" spans="1:5" ht="12.75">
      <c r="A17" s="80" t="e">
        <f>#REF!</f>
        <v>#REF!</v>
      </c>
      <c r="B17" s="76" t="e">
        <f>IF(#REF!="","",CONCATENATE(VLOOKUP(#REF!,#REF!,1)," ",VLOOKUP(#REF!,#REF!,2)))</f>
        <v>#REF!</v>
      </c>
      <c r="C17" s="76" t="e">
        <f>IF(#REF!="","",CONCATENATE(VLOOKUP(#REF!,#REF!,3)))</f>
        <v>#REF!</v>
      </c>
      <c r="D17" s="76" t="e">
        <f>IF(#REF!="","",CONCATENATE(VLOOKUP(#REF!,#REF!,1)," ",VLOOKUP(#REF!,#REF!,2)))</f>
        <v>#REF!</v>
      </c>
      <c r="E17" s="76" t="e">
        <f>IF(#REF!="","",CONCATENATE(VLOOKUP(#REF!,#REF!,3)))</f>
        <v>#REF!</v>
      </c>
    </row>
    <row r="18" spans="1:5" ht="12.75">
      <c r="A18" s="80" t="e">
        <f>#REF!</f>
        <v>#REF!</v>
      </c>
      <c r="B18" s="76" t="e">
        <f>IF(#REF!="","",CONCATENATE(VLOOKUP(#REF!,#REF!,1)," ",VLOOKUP(#REF!,#REF!,2)))</f>
        <v>#REF!</v>
      </c>
      <c r="C18" s="76" t="e">
        <f>IF(#REF!="","",CONCATENATE(VLOOKUP(#REF!,#REF!,3)))</f>
        <v>#REF!</v>
      </c>
      <c r="D18" s="76" t="e">
        <f>IF(#REF!="","",CONCATENATE(VLOOKUP(#REF!,#REF!,1)," ",VLOOKUP(#REF!,#REF!,2)))</f>
        <v>#REF!</v>
      </c>
      <c r="E18" s="76" t="e">
        <f>IF(#REF!="","",CONCATENATE(VLOOKUP(#REF!,#REF!,3)))</f>
        <v>#REF!</v>
      </c>
    </row>
    <row r="19" spans="1:5" ht="12.75">
      <c r="A19" s="80" t="e">
        <f>#REF!</f>
        <v>#REF!</v>
      </c>
      <c r="B19" s="76" t="e">
        <f>IF(#REF!="","",CONCATENATE(VLOOKUP(#REF!,#REF!,1)," ",VLOOKUP(#REF!,#REF!,2)))</f>
        <v>#REF!</v>
      </c>
      <c r="C19" s="76" t="e">
        <f>IF(#REF!="","",CONCATENATE(VLOOKUP(#REF!,#REF!,3)))</f>
        <v>#REF!</v>
      </c>
      <c r="D19" s="76" t="e">
        <f>IF(#REF!="","",CONCATENATE(VLOOKUP(#REF!,#REF!,1)," ",VLOOKUP(#REF!,#REF!,2)))</f>
        <v>#REF!</v>
      </c>
      <c r="E19" s="76" t="e">
        <f>IF(#REF!="","",CONCATENATE(VLOOKUP(#REF!,#REF!,3)))</f>
        <v>#REF!</v>
      </c>
    </row>
    <row r="20" spans="1:5" ht="12.75">
      <c r="A20" s="80" t="e">
        <f>#REF!</f>
        <v>#REF!</v>
      </c>
      <c r="B20" s="76" t="e">
        <f>IF(#REF!="","",CONCATENATE(VLOOKUP(#REF!,#REF!,1)," ",VLOOKUP(#REF!,#REF!,2)))</f>
        <v>#REF!</v>
      </c>
      <c r="C20" s="76" t="e">
        <f>IF(#REF!="","",CONCATENATE(VLOOKUP(#REF!,#REF!,3)))</f>
        <v>#REF!</v>
      </c>
      <c r="D20" s="76" t="e">
        <f>IF(#REF!="","",CONCATENATE(VLOOKUP(#REF!,#REF!,1)," ",VLOOKUP(#REF!,#REF!,2)))</f>
        <v>#REF!</v>
      </c>
      <c r="E20" s="76" t="e">
        <f>IF(#REF!="","",CONCATENATE(VLOOKUP(#REF!,#REF!,3)))</f>
        <v>#REF!</v>
      </c>
    </row>
    <row r="21" spans="1:5" ht="12.75">
      <c r="A21" s="80" t="e">
        <f>#REF!</f>
        <v>#REF!</v>
      </c>
      <c r="B21" s="76" t="e">
        <f>IF(#REF!="","",CONCATENATE(VLOOKUP(#REF!,#REF!,1)," ",VLOOKUP(#REF!,#REF!,2)))</f>
        <v>#REF!</v>
      </c>
      <c r="C21" s="76" t="e">
        <f>IF(#REF!="","",CONCATENATE(VLOOKUP(#REF!,#REF!,3)))</f>
        <v>#REF!</v>
      </c>
      <c r="D21" s="76" t="e">
        <f>IF(#REF!="","",CONCATENATE(VLOOKUP(#REF!,#REF!,1)," ",VLOOKUP(#REF!,#REF!,2)))</f>
        <v>#REF!</v>
      </c>
      <c r="E21" s="76" t="e">
        <f>IF(#REF!="","",CONCATENATE(VLOOKUP(#REF!,#REF!,3)))</f>
        <v>#REF!</v>
      </c>
    </row>
    <row r="22" spans="1:5" ht="12.75">
      <c r="A22" s="80" t="e">
        <f>#REF!</f>
        <v>#REF!</v>
      </c>
      <c r="B22" s="76" t="e">
        <f>IF(#REF!="","",CONCATENATE(VLOOKUP(#REF!,#REF!,1)," ",VLOOKUP(#REF!,#REF!,2)))</f>
        <v>#REF!</v>
      </c>
      <c r="C22" s="76" t="e">
        <f>IF(#REF!="","",CONCATENATE(VLOOKUP(#REF!,#REF!,3)))</f>
        <v>#REF!</v>
      </c>
      <c r="D22" s="76" t="e">
        <f>IF(#REF!="","",CONCATENATE(VLOOKUP(#REF!,#REF!,1)," ",VLOOKUP(#REF!,#REF!,2)))</f>
        <v>#REF!</v>
      </c>
      <c r="E22" s="76" t="e">
        <f>IF(#REF!="","",CONCATENATE(VLOOKUP(#REF!,#REF!,3)))</f>
        <v>#REF!</v>
      </c>
    </row>
    <row r="23" spans="1:5" ht="12.75">
      <c r="A23" s="80" t="e">
        <f>#REF!</f>
        <v>#REF!</v>
      </c>
      <c r="B23" s="76" t="e">
        <f>IF(#REF!="","",CONCATENATE(VLOOKUP(#REF!,#REF!,1)," ",VLOOKUP(#REF!,#REF!,2)))</f>
        <v>#REF!</v>
      </c>
      <c r="C23" s="76" t="e">
        <f>IF(#REF!="","",CONCATENATE(VLOOKUP(#REF!,#REF!,3)))</f>
        <v>#REF!</v>
      </c>
      <c r="D23" s="76" t="e">
        <f>IF(#REF!="","",CONCATENATE(VLOOKUP(#REF!,#REF!,1)," ",VLOOKUP(#REF!,#REF!,2)))</f>
        <v>#REF!</v>
      </c>
      <c r="E23" s="76" t="e">
        <f>IF(#REF!="","",CONCATENATE(VLOOKUP(#REF!,#REF!,3)))</f>
        <v>#REF!</v>
      </c>
    </row>
    <row r="24" spans="1:5" ht="12.75">
      <c r="A24" s="80" t="e">
        <f>#REF!</f>
        <v>#REF!</v>
      </c>
      <c r="B24" s="76" t="e">
        <f>IF(#REF!="","",CONCATENATE(VLOOKUP(#REF!,#REF!,1)," ",VLOOKUP(#REF!,#REF!,2)))</f>
        <v>#REF!</v>
      </c>
      <c r="C24" s="76" t="e">
        <f>IF(#REF!="","",CONCATENATE(VLOOKUP(#REF!,#REF!,3)))</f>
        <v>#REF!</v>
      </c>
      <c r="D24" s="76" t="e">
        <f>IF(#REF!="","",CONCATENATE(VLOOKUP(#REF!,#REF!,1)," ",VLOOKUP(#REF!,#REF!,2)))</f>
        <v>#REF!</v>
      </c>
      <c r="E24" s="76" t="e">
        <f>IF(#REF!="","",CONCATENATE(VLOOKUP(#REF!,#REF!,3)))</f>
        <v>#REF!</v>
      </c>
    </row>
    <row r="25" spans="1:5" ht="12.75">
      <c r="A25" s="80" t="e">
        <f>#REF!</f>
        <v>#REF!</v>
      </c>
      <c r="B25" s="76" t="e">
        <f>IF(#REF!="","",CONCATENATE(VLOOKUP(#REF!,#REF!,1)," ",VLOOKUP(#REF!,#REF!,2)))</f>
        <v>#REF!</v>
      </c>
      <c r="C25" s="76" t="e">
        <f>IF(#REF!="","",CONCATENATE(VLOOKUP(#REF!,#REF!,3)))</f>
        <v>#REF!</v>
      </c>
      <c r="D25" s="76" t="e">
        <f>IF(#REF!="","",CONCATENATE(VLOOKUP(#REF!,#REF!,1)," ",VLOOKUP(#REF!,#REF!,2)))</f>
        <v>#REF!</v>
      </c>
      <c r="E25" s="76" t="e">
        <f>IF(#REF!="","",CONCATENATE(VLOOKUP(#REF!,#REF!,3)))</f>
        <v>#REF!</v>
      </c>
    </row>
    <row r="26" spans="1:5" ht="12.75">
      <c r="A26" s="80" t="e">
        <f>#REF!</f>
        <v>#REF!</v>
      </c>
      <c r="B26" s="76" t="e">
        <f>IF(#REF!="","",CONCATENATE(VLOOKUP(#REF!,#REF!,1)," ",VLOOKUP(#REF!,#REF!,2)))</f>
        <v>#REF!</v>
      </c>
      <c r="C26" s="76" t="e">
        <f>IF(#REF!="","",CONCATENATE(VLOOKUP(#REF!,#REF!,3)))</f>
        <v>#REF!</v>
      </c>
      <c r="D26" s="76" t="e">
        <f>IF(#REF!="","",CONCATENATE(VLOOKUP(#REF!,#REF!,1)," ",VLOOKUP(#REF!,#REF!,2)))</f>
        <v>#REF!</v>
      </c>
      <c r="E26" s="76" t="e">
        <f>IF(#REF!="","",CONCATENATE(VLOOKUP(#REF!,#REF!,3)))</f>
        <v>#REF!</v>
      </c>
    </row>
    <row r="27" spans="1:5" ht="12.75">
      <c r="A27" s="80" t="e">
        <f>#REF!</f>
        <v>#REF!</v>
      </c>
      <c r="B27" s="76" t="e">
        <f>IF(#REF!="","",CONCATENATE(VLOOKUP(#REF!,#REF!,1)," ",VLOOKUP(#REF!,#REF!,2)))</f>
        <v>#REF!</v>
      </c>
      <c r="C27" s="76" t="e">
        <f>IF(#REF!="","",CONCATENATE(VLOOKUP(#REF!,#REF!,3)))</f>
        <v>#REF!</v>
      </c>
      <c r="D27" s="76" t="e">
        <f>IF(#REF!="","",CONCATENATE(VLOOKUP(#REF!,#REF!,1)," ",VLOOKUP(#REF!,#REF!,2)))</f>
        <v>#REF!</v>
      </c>
      <c r="E27" s="76" t="e">
        <f>IF(#REF!="","",CONCATENATE(VLOOKUP(#REF!,#REF!,3)))</f>
        <v>#REF!</v>
      </c>
    </row>
    <row r="28" spans="1:5" ht="12.75">
      <c r="A28" s="80" t="e">
        <f>#REF!</f>
        <v>#REF!</v>
      </c>
      <c r="B28" s="76" t="e">
        <f>IF(#REF!="","",CONCATENATE(VLOOKUP(#REF!,#REF!,1)," ",VLOOKUP(#REF!,#REF!,2)))</f>
        <v>#REF!</v>
      </c>
      <c r="C28" s="76" t="e">
        <f>IF(#REF!="","",CONCATENATE(VLOOKUP(#REF!,#REF!,3)))</f>
        <v>#REF!</v>
      </c>
      <c r="D28" s="76" t="e">
        <f>IF(#REF!="","",CONCATENATE(VLOOKUP(#REF!,#REF!,1)," ",VLOOKUP(#REF!,#REF!,2)))</f>
        <v>#REF!</v>
      </c>
      <c r="E28" s="76" t="e">
        <f>IF(#REF!="","",CONCATENATE(VLOOKUP(#REF!,#REF!,3)))</f>
        <v>#REF!</v>
      </c>
    </row>
    <row r="29" spans="1:5" ht="12.75">
      <c r="A29" s="80" t="e">
        <f>#REF!</f>
        <v>#REF!</v>
      </c>
      <c r="B29" s="76" t="e">
        <f>IF(#REF!="","",CONCATENATE(VLOOKUP(#REF!,#REF!,1)," ",VLOOKUP(#REF!,#REF!,2)))</f>
        <v>#REF!</v>
      </c>
      <c r="C29" s="76" t="e">
        <f>IF(#REF!="","",CONCATENATE(VLOOKUP(#REF!,#REF!,3)))</f>
        <v>#REF!</v>
      </c>
      <c r="D29" s="76" t="e">
        <f>IF(#REF!="","",CONCATENATE(VLOOKUP(#REF!,#REF!,1)," ",VLOOKUP(#REF!,#REF!,2)))</f>
        <v>#REF!</v>
      </c>
      <c r="E29" s="76" t="e">
        <f>IF(#REF!="","",CONCATENATE(VLOOKUP(#REF!,#REF!,3)))</f>
        <v>#REF!</v>
      </c>
    </row>
    <row r="30" spans="1:5" ht="12.75">
      <c r="A30" s="80" t="e">
        <f>#REF!</f>
        <v>#REF!</v>
      </c>
      <c r="B30" s="76" t="e">
        <f>IF(#REF!="","",CONCATENATE(VLOOKUP(#REF!,#REF!,1)," ",VLOOKUP(#REF!,#REF!,2)))</f>
        <v>#REF!</v>
      </c>
      <c r="C30" s="76" t="e">
        <f>IF(#REF!="","",CONCATENATE(VLOOKUP(#REF!,#REF!,3)))</f>
        <v>#REF!</v>
      </c>
      <c r="D30" s="76" t="e">
        <f>IF(#REF!="","",CONCATENATE(VLOOKUP(#REF!,#REF!,1)," ",VLOOKUP(#REF!,#REF!,2)))</f>
        <v>#REF!</v>
      </c>
      <c r="E30" s="76" t="e">
        <f>IF(#REF!="","",CONCATENATE(VLOOKUP(#REF!,#REF!,3)))</f>
        <v>#REF!</v>
      </c>
    </row>
    <row r="31" spans="1:5" ht="12.75">
      <c r="A31" s="80" t="e">
        <f>#REF!</f>
        <v>#REF!</v>
      </c>
      <c r="B31" s="76" t="e">
        <f>IF(#REF!="","",CONCATENATE(VLOOKUP(#REF!,#REF!,1)," ",VLOOKUP(#REF!,#REF!,2)))</f>
        <v>#REF!</v>
      </c>
      <c r="C31" s="76" t="e">
        <f>IF(#REF!="","",CONCATENATE(VLOOKUP(#REF!,#REF!,3)))</f>
        <v>#REF!</v>
      </c>
      <c r="D31" s="76" t="e">
        <f>IF(#REF!="","",CONCATENATE(VLOOKUP(#REF!,#REF!,1)," ",VLOOKUP(#REF!,#REF!,2)))</f>
        <v>#REF!</v>
      </c>
      <c r="E31" s="76" t="e">
        <f>IF(#REF!="","",CONCATENATE(VLOOKUP(#REF!,#REF!,3)))</f>
        <v>#REF!</v>
      </c>
    </row>
    <row r="32" spans="1:5" ht="12.75">
      <c r="A32" s="80" t="e">
        <f>#REF!</f>
        <v>#REF!</v>
      </c>
      <c r="B32" s="76" t="e">
        <f>IF(#REF!="","",CONCATENATE(VLOOKUP(#REF!,#REF!,1)," ",VLOOKUP(#REF!,#REF!,2)))</f>
        <v>#REF!</v>
      </c>
      <c r="C32" s="76" t="e">
        <f>IF(#REF!="","",CONCATENATE(VLOOKUP(#REF!,#REF!,3)))</f>
        <v>#REF!</v>
      </c>
      <c r="D32" s="76" t="e">
        <f>IF(#REF!="","",CONCATENATE(VLOOKUP(#REF!,#REF!,1)," ",VLOOKUP(#REF!,#REF!,2)))</f>
        <v>#REF!</v>
      </c>
      <c r="E32" s="76" t="e">
        <f>IF(#REF!="","",CONCATENATE(VLOOKUP(#REF!,#REF!,3)))</f>
        <v>#REF!</v>
      </c>
    </row>
    <row r="33" spans="1:5" ht="12.75">
      <c r="A33" s="80" t="e">
        <f>#REF!</f>
        <v>#REF!</v>
      </c>
      <c r="B33" s="76" t="e">
        <f>IF(#REF!="","",CONCATENATE(VLOOKUP(#REF!,#REF!,1)," ",VLOOKUP(#REF!,#REF!,2)))</f>
        <v>#REF!</v>
      </c>
      <c r="C33" s="76" t="e">
        <f>IF(#REF!="","",CONCATENATE(VLOOKUP(#REF!,#REF!,3)))</f>
        <v>#REF!</v>
      </c>
      <c r="D33" s="76" t="e">
        <f>IF(#REF!="","",CONCATENATE(VLOOKUP(#REF!,#REF!,1)," ",VLOOKUP(#REF!,#REF!,2)))</f>
        <v>#REF!</v>
      </c>
      <c r="E33" s="76" t="e">
        <f>IF(#REF!="","",CONCATENATE(VLOOKUP(#REF!,#REF!,3)))</f>
        <v>#REF!</v>
      </c>
    </row>
    <row r="34" spans="1:5" ht="12.75">
      <c r="A34" s="80" t="e">
        <f>#REF!</f>
        <v>#REF!</v>
      </c>
      <c r="B34" s="76" t="e">
        <f>IF(#REF!="","",CONCATENATE(VLOOKUP(#REF!,#REF!,1)," ",VLOOKUP(#REF!,#REF!,2)))</f>
        <v>#REF!</v>
      </c>
      <c r="C34" s="76" t="e">
        <f>IF(#REF!="","",CONCATENATE(VLOOKUP(#REF!,#REF!,3)))</f>
        <v>#REF!</v>
      </c>
      <c r="D34" s="76" t="e">
        <f>IF(#REF!="","",CONCATENATE(VLOOKUP(#REF!,#REF!,1)," ",VLOOKUP(#REF!,#REF!,2)))</f>
        <v>#REF!</v>
      </c>
      <c r="E34" s="76" t="e">
        <f>IF(#REF!="","",CONCATENATE(VLOOKUP(#REF!,#REF!,3)))</f>
        <v>#REF!</v>
      </c>
    </row>
    <row r="35" spans="1:5" ht="12.75">
      <c r="A35" s="80" t="e">
        <f>#REF!</f>
        <v>#REF!</v>
      </c>
      <c r="B35" s="76" t="e">
        <f>IF(#REF!="","",CONCATENATE(VLOOKUP(#REF!,#REF!,1)," ",VLOOKUP(#REF!,#REF!,2)))</f>
        <v>#REF!</v>
      </c>
      <c r="C35" s="76" t="e">
        <f>IF(#REF!="","",CONCATENATE(VLOOKUP(#REF!,#REF!,3)))</f>
        <v>#REF!</v>
      </c>
      <c r="D35" s="76" t="e">
        <f>IF(#REF!="","",CONCATENATE(VLOOKUP(#REF!,#REF!,1)," ",VLOOKUP(#REF!,#REF!,2)))</f>
        <v>#REF!</v>
      </c>
      <c r="E35" s="76" t="e">
        <f>IF(#REF!="","",CONCATENATE(VLOOKUP(#REF!,#REF!,3)))</f>
        <v>#REF!</v>
      </c>
    </row>
    <row r="36" spans="1:5" ht="12.75">
      <c r="A36" s="80" t="e">
        <f>#REF!</f>
        <v>#REF!</v>
      </c>
      <c r="B36" s="76" t="e">
        <f>IF(#REF!="","",CONCATENATE(VLOOKUP(#REF!,#REF!,1)," ",VLOOKUP(#REF!,#REF!,2)))</f>
        <v>#REF!</v>
      </c>
      <c r="C36" s="76" t="e">
        <f>IF(#REF!="","",CONCATENATE(VLOOKUP(#REF!,#REF!,3)))</f>
        <v>#REF!</v>
      </c>
      <c r="D36" s="76" t="e">
        <f>IF(#REF!="","",CONCATENATE(VLOOKUP(#REF!,#REF!,1)," ",VLOOKUP(#REF!,#REF!,2)))</f>
        <v>#REF!</v>
      </c>
      <c r="E36" s="76" t="e">
        <f>IF(#REF!="","",CONCATENATE(VLOOKUP(#REF!,#REF!,3)))</f>
        <v>#REF!</v>
      </c>
    </row>
    <row r="37" spans="1:5" ht="12.75">
      <c r="A37" s="80" t="e">
        <f>#REF!</f>
        <v>#REF!</v>
      </c>
      <c r="B37" s="76" t="e">
        <f>IF(#REF!="","",CONCATENATE(VLOOKUP(#REF!,#REF!,1)," ",VLOOKUP(#REF!,#REF!,2)))</f>
        <v>#REF!</v>
      </c>
      <c r="C37" s="76" t="e">
        <f>IF(#REF!="","",CONCATENATE(VLOOKUP(#REF!,#REF!,3)))</f>
        <v>#REF!</v>
      </c>
      <c r="D37" s="76" t="e">
        <f>IF(#REF!="","",CONCATENATE(VLOOKUP(#REF!,#REF!,1)," ",VLOOKUP(#REF!,#REF!,2)))</f>
        <v>#REF!</v>
      </c>
      <c r="E37" s="76" t="e">
        <f>IF(#REF!="","",CONCATENATE(VLOOKUP(#REF!,#REF!,3)))</f>
        <v>#REF!</v>
      </c>
    </row>
    <row r="38" spans="1:5" ht="12.75">
      <c r="A38" s="80" t="e">
        <f>#REF!</f>
        <v>#REF!</v>
      </c>
      <c r="B38" s="76" t="e">
        <f>IF(#REF!="","",CONCATENATE(VLOOKUP(#REF!,#REF!,1)," ",VLOOKUP(#REF!,#REF!,2)))</f>
        <v>#REF!</v>
      </c>
      <c r="C38" s="76" t="e">
        <f>IF(#REF!="","",CONCATENATE(VLOOKUP(#REF!,#REF!,3)))</f>
        <v>#REF!</v>
      </c>
      <c r="D38" s="76" t="e">
        <f>IF(#REF!="","",CONCATENATE(VLOOKUP(#REF!,#REF!,1)," ",VLOOKUP(#REF!,#REF!,2)))</f>
        <v>#REF!</v>
      </c>
      <c r="E38" s="76" t="e">
        <f>IF(#REF!="","",CONCATENATE(VLOOKUP(#REF!,#REF!,3)))</f>
        <v>#REF!</v>
      </c>
    </row>
    <row r="39" spans="1:5" ht="12.75">
      <c r="A39" s="80" t="e">
        <f>#REF!</f>
        <v>#REF!</v>
      </c>
      <c r="B39" s="76" t="e">
        <f>IF(#REF!="","",CONCATENATE(VLOOKUP(#REF!,#REF!,1)," ",VLOOKUP(#REF!,#REF!,2)))</f>
        <v>#REF!</v>
      </c>
      <c r="C39" s="76" t="e">
        <f>IF(#REF!="","",CONCATENATE(VLOOKUP(#REF!,#REF!,3)))</f>
        <v>#REF!</v>
      </c>
      <c r="D39" s="76" t="e">
        <f>IF(#REF!="","",CONCATENATE(VLOOKUP(#REF!,#REF!,1)," ",VLOOKUP(#REF!,#REF!,2)))</f>
        <v>#REF!</v>
      </c>
      <c r="E39" s="76" t="e">
        <f>IF(#REF!="","",CONCATENATE(VLOOKUP(#REF!,#REF!,3)))</f>
        <v>#REF!</v>
      </c>
    </row>
    <row r="40" spans="1:5" ht="12.75">
      <c r="A40" s="80" t="e">
        <f>#REF!</f>
        <v>#REF!</v>
      </c>
      <c r="B40" s="76" t="e">
        <f>IF(#REF!="","",CONCATENATE(VLOOKUP(#REF!,#REF!,1)," ",VLOOKUP(#REF!,#REF!,2)))</f>
        <v>#REF!</v>
      </c>
      <c r="C40" s="76" t="e">
        <f>IF(#REF!="","",CONCATENATE(VLOOKUP(#REF!,#REF!,3)))</f>
        <v>#REF!</v>
      </c>
      <c r="D40" s="76" t="e">
        <f>IF(#REF!="","",CONCATENATE(VLOOKUP(#REF!,#REF!,1)," ",VLOOKUP(#REF!,#REF!,2)))</f>
        <v>#REF!</v>
      </c>
      <c r="E40" s="76" t="e">
        <f>IF(#REF!="","",CONCATENATE(VLOOKUP(#REF!,#REF!,3)))</f>
        <v>#REF!</v>
      </c>
    </row>
    <row r="41" spans="1:5" ht="12.75">
      <c r="A41" s="80" t="e">
        <f>#REF!</f>
        <v>#REF!</v>
      </c>
      <c r="B41" s="76" t="e">
        <f>IF(#REF!="","",CONCATENATE(VLOOKUP(#REF!,#REF!,1)," ",VLOOKUP(#REF!,#REF!,2)))</f>
        <v>#REF!</v>
      </c>
      <c r="C41" s="76" t="e">
        <f>IF(#REF!="","",CONCATENATE(VLOOKUP(#REF!,#REF!,3)))</f>
        <v>#REF!</v>
      </c>
      <c r="D41" s="76" t="e">
        <f>IF(#REF!="","",CONCATENATE(VLOOKUP(#REF!,#REF!,1)," ",VLOOKUP(#REF!,#REF!,2)))</f>
        <v>#REF!</v>
      </c>
      <c r="E41" s="76" t="e">
        <f>IF(#REF!="","",CONCATENATE(VLOOKUP(#REF!,#REF!,3)))</f>
        <v>#REF!</v>
      </c>
    </row>
    <row r="42" spans="1:5" ht="12.75">
      <c r="A42" s="80" t="e">
        <f>#REF!</f>
        <v>#REF!</v>
      </c>
      <c r="B42" s="76" t="e">
        <f>IF(#REF!="","",CONCATENATE(VLOOKUP(#REF!,#REF!,1)," ",VLOOKUP(#REF!,#REF!,2)))</f>
        <v>#REF!</v>
      </c>
      <c r="C42" s="76" t="e">
        <f>IF(#REF!="","",CONCATENATE(VLOOKUP(#REF!,#REF!,3)))</f>
        <v>#REF!</v>
      </c>
      <c r="D42" s="76" t="e">
        <f>IF(#REF!="","",CONCATENATE(VLOOKUP(#REF!,#REF!,1)," ",VLOOKUP(#REF!,#REF!,2)))</f>
        <v>#REF!</v>
      </c>
      <c r="E42" s="76" t="e">
        <f>IF(#REF!="","",CONCATENATE(VLOOKUP(#REF!,#REF!,3)))</f>
        <v>#REF!</v>
      </c>
    </row>
    <row r="43" spans="1:5" ht="12.75">
      <c r="A43" s="80" t="e">
        <f>#REF!</f>
        <v>#REF!</v>
      </c>
      <c r="B43" s="76" t="e">
        <f>IF(#REF!="","",CONCATENATE(VLOOKUP(#REF!,#REF!,1)," ",VLOOKUP(#REF!,#REF!,2)))</f>
        <v>#REF!</v>
      </c>
      <c r="C43" s="76" t="e">
        <f>IF(#REF!="","",CONCATENATE(VLOOKUP(#REF!,#REF!,3)))</f>
        <v>#REF!</v>
      </c>
      <c r="D43" s="76" t="e">
        <f>IF(#REF!="","",CONCATENATE(VLOOKUP(#REF!,#REF!,1)," ",VLOOKUP(#REF!,#REF!,2)))</f>
        <v>#REF!</v>
      </c>
      <c r="E43" s="76" t="e">
        <f>IF(#REF!="","",CONCATENATE(VLOOKUP(#REF!,#REF!,3)))</f>
        <v>#REF!</v>
      </c>
    </row>
    <row r="44" spans="1:5" ht="12.75">
      <c r="A44" s="80" t="e">
        <f>#REF!</f>
        <v>#REF!</v>
      </c>
      <c r="B44" s="76" t="e">
        <f>IF(#REF!="","",CONCATENATE(VLOOKUP(#REF!,#REF!,1)," ",VLOOKUP(#REF!,#REF!,2)))</f>
        <v>#REF!</v>
      </c>
      <c r="C44" s="76" t="e">
        <f>IF(#REF!="","",CONCATENATE(VLOOKUP(#REF!,#REF!,3)))</f>
        <v>#REF!</v>
      </c>
      <c r="D44" s="76" t="e">
        <f>IF(#REF!="","",CONCATENATE(VLOOKUP(#REF!,#REF!,1)," ",VLOOKUP(#REF!,#REF!,2)))</f>
        <v>#REF!</v>
      </c>
      <c r="E44" s="76" t="e">
        <f>IF(#REF!="","",CONCATENATE(VLOOKUP(#REF!,#REF!,3)))</f>
        <v>#REF!</v>
      </c>
    </row>
    <row r="45" spans="1:5" ht="12.75">
      <c r="A45" s="80" t="e">
        <f>#REF!</f>
        <v>#REF!</v>
      </c>
      <c r="B45" s="76" t="e">
        <f>IF(#REF!="","",CONCATENATE(VLOOKUP(#REF!,#REF!,1)," ",VLOOKUP(#REF!,#REF!,2)))</f>
        <v>#REF!</v>
      </c>
      <c r="C45" s="76" t="e">
        <f>IF(#REF!="","",CONCATENATE(VLOOKUP(#REF!,#REF!,3)))</f>
        <v>#REF!</v>
      </c>
      <c r="D45" s="76" t="e">
        <f>IF(#REF!="","",CONCATENATE(VLOOKUP(#REF!,#REF!,1)," ",VLOOKUP(#REF!,#REF!,2)))</f>
        <v>#REF!</v>
      </c>
      <c r="E45" s="76" t="e">
        <f>IF(#REF!="","",CONCATENATE(VLOOKUP(#REF!,#REF!,3)))</f>
        <v>#REF!</v>
      </c>
    </row>
    <row r="46" spans="1:5" ht="12.75">
      <c r="A46" s="80" t="e">
        <f>#REF!</f>
        <v>#REF!</v>
      </c>
      <c r="B46" s="76" t="e">
        <f>IF(#REF!="","",CONCATENATE(VLOOKUP(#REF!,#REF!,1)," ",VLOOKUP(#REF!,#REF!,2)))</f>
        <v>#REF!</v>
      </c>
      <c r="C46" s="76" t="e">
        <f>IF(#REF!="","",CONCATENATE(VLOOKUP(#REF!,#REF!,3)))</f>
        <v>#REF!</v>
      </c>
      <c r="D46" s="76" t="e">
        <f>IF(#REF!="","",CONCATENATE(VLOOKUP(#REF!,#REF!,1)," ",VLOOKUP(#REF!,#REF!,2)))</f>
        <v>#REF!</v>
      </c>
      <c r="E46" s="76" t="e">
        <f>IF(#REF!="","",CONCATENATE(VLOOKUP(#REF!,#REF!,3)))</f>
        <v>#REF!</v>
      </c>
    </row>
    <row r="47" spans="1:5" ht="12.75">
      <c r="A47" s="80" t="e">
        <f>#REF!</f>
        <v>#REF!</v>
      </c>
      <c r="B47" s="76" t="e">
        <f>IF(#REF!="","",CONCATENATE(VLOOKUP(#REF!,#REF!,1)," ",VLOOKUP(#REF!,#REF!,2)))</f>
        <v>#REF!</v>
      </c>
      <c r="C47" s="76" t="e">
        <f>IF(#REF!="","",CONCATENATE(VLOOKUP(#REF!,#REF!,3)))</f>
        <v>#REF!</v>
      </c>
      <c r="D47" s="76" t="e">
        <f>IF(#REF!="","",CONCATENATE(VLOOKUP(#REF!,#REF!,1)," ",VLOOKUP(#REF!,#REF!,2)))</f>
        <v>#REF!</v>
      </c>
      <c r="E47" s="76" t="e">
        <f>IF(#REF!="","",CONCATENATE(VLOOKUP(#REF!,#REF!,3)))</f>
        <v>#REF!</v>
      </c>
    </row>
    <row r="48" spans="1:5" ht="12.75">
      <c r="A48" s="80" t="e">
        <f>#REF!</f>
        <v>#REF!</v>
      </c>
      <c r="B48" s="76" t="e">
        <f>IF(#REF!="","",CONCATENATE(VLOOKUP(#REF!,#REF!,1)," ",VLOOKUP(#REF!,#REF!,2)))</f>
        <v>#REF!</v>
      </c>
      <c r="C48" s="76" t="e">
        <f>IF(#REF!="","",CONCATENATE(VLOOKUP(#REF!,#REF!,3)))</f>
        <v>#REF!</v>
      </c>
      <c r="D48" s="76" t="e">
        <f>IF(#REF!="","",CONCATENATE(VLOOKUP(#REF!,#REF!,1)," ",VLOOKUP(#REF!,#REF!,2)))</f>
        <v>#REF!</v>
      </c>
      <c r="E48" s="76" t="e">
        <f>IF(#REF!="","",CONCATENATE(VLOOKUP(#REF!,#REF!,3)))</f>
        <v>#REF!</v>
      </c>
    </row>
    <row r="49" spans="1:5" ht="12.75">
      <c r="A49" s="80" t="e">
        <f>#REF!</f>
        <v>#REF!</v>
      </c>
      <c r="B49" s="76" t="e">
        <f>IF(#REF!="","",CONCATENATE(VLOOKUP(#REF!,#REF!,1)," ",VLOOKUP(#REF!,#REF!,2)))</f>
        <v>#REF!</v>
      </c>
      <c r="C49" s="76" t="e">
        <f>IF(#REF!="","",CONCATENATE(VLOOKUP(#REF!,#REF!,3)))</f>
        <v>#REF!</v>
      </c>
      <c r="D49" s="76" t="e">
        <f>IF(#REF!="","",CONCATENATE(VLOOKUP(#REF!,#REF!,1)," ",VLOOKUP(#REF!,#REF!,2)))</f>
        <v>#REF!</v>
      </c>
      <c r="E49" s="76" t="e">
        <f>IF(#REF!="","",CONCATENATE(VLOOKUP(#REF!,#REF!,3)))</f>
        <v>#REF!</v>
      </c>
    </row>
    <row r="50" spans="1:5" ht="12.75">
      <c r="A50" s="80" t="e">
        <f>#REF!</f>
        <v>#REF!</v>
      </c>
      <c r="B50" s="76" t="e">
        <f>IF(#REF!="","",CONCATENATE(VLOOKUP(#REF!,#REF!,1)," ",VLOOKUP(#REF!,#REF!,2)))</f>
        <v>#REF!</v>
      </c>
      <c r="C50" s="76" t="e">
        <f>IF(#REF!="","",CONCATENATE(VLOOKUP(#REF!,#REF!,3)))</f>
        <v>#REF!</v>
      </c>
      <c r="D50" s="76" t="e">
        <f>IF(#REF!="","",CONCATENATE(VLOOKUP(#REF!,#REF!,1)," ",VLOOKUP(#REF!,#REF!,2)))</f>
        <v>#REF!</v>
      </c>
      <c r="E50" s="76" t="e">
        <f>IF(#REF!="","",CONCATENATE(VLOOKUP(#REF!,#REF!,3)))</f>
        <v>#REF!</v>
      </c>
    </row>
    <row r="51" spans="1:5" ht="12.75">
      <c r="A51" s="80" t="e">
        <f>#REF!</f>
        <v>#REF!</v>
      </c>
      <c r="B51" s="76" t="e">
        <f>IF(#REF!="","",CONCATENATE(VLOOKUP(#REF!,#REF!,1)," ",VLOOKUP(#REF!,#REF!,2)))</f>
        <v>#REF!</v>
      </c>
      <c r="C51" s="76" t="e">
        <f>IF(#REF!="","",CONCATENATE(VLOOKUP(#REF!,#REF!,3)))</f>
        <v>#REF!</v>
      </c>
      <c r="D51" s="76" t="e">
        <f>IF(#REF!="","",CONCATENATE(VLOOKUP(#REF!,#REF!,1)," ",VLOOKUP(#REF!,#REF!,2)))</f>
        <v>#REF!</v>
      </c>
      <c r="E51" s="76" t="e">
        <f>IF(#REF!="","",CONCATENATE(VLOOKUP(#REF!,#REF!,3)))</f>
        <v>#REF!</v>
      </c>
    </row>
    <row r="52" spans="1:5" ht="12.75">
      <c r="A52" s="80" t="e">
        <f>#REF!</f>
        <v>#REF!</v>
      </c>
      <c r="B52" s="76" t="e">
        <f>IF(#REF!="","",CONCATENATE(VLOOKUP(#REF!,#REF!,1)," ",VLOOKUP(#REF!,#REF!,2)))</f>
        <v>#REF!</v>
      </c>
      <c r="C52" s="76" t="e">
        <f>IF(#REF!="","",CONCATENATE(VLOOKUP(#REF!,#REF!,3)))</f>
        <v>#REF!</v>
      </c>
      <c r="D52" s="76" t="e">
        <f>IF(#REF!="","",CONCATENATE(VLOOKUP(#REF!,#REF!,1)," ",VLOOKUP(#REF!,#REF!,2)))</f>
        <v>#REF!</v>
      </c>
      <c r="E52" s="76" t="e">
        <f>IF(#REF!="","",CONCATENATE(VLOOKUP(#REF!,#REF!,3)))</f>
        <v>#REF!</v>
      </c>
    </row>
    <row r="53" spans="1:5" ht="12.75">
      <c r="A53" s="80" t="e">
        <f>#REF!</f>
        <v>#REF!</v>
      </c>
      <c r="B53" s="76" t="e">
        <f>IF(#REF!="","",CONCATENATE(VLOOKUP(#REF!,#REF!,1)," ",VLOOKUP(#REF!,#REF!,2)))</f>
        <v>#REF!</v>
      </c>
      <c r="C53" s="76" t="e">
        <f>IF(#REF!="","",CONCATENATE(VLOOKUP(#REF!,#REF!,3)))</f>
        <v>#REF!</v>
      </c>
      <c r="D53" s="76" t="e">
        <f>IF(#REF!="","",CONCATENATE(VLOOKUP(#REF!,#REF!,1)," ",VLOOKUP(#REF!,#REF!,2)))</f>
        <v>#REF!</v>
      </c>
      <c r="E53" s="76" t="e">
        <f>IF(#REF!="","",CONCATENATE(VLOOKUP(#REF!,#REF!,3)))</f>
        <v>#REF!</v>
      </c>
    </row>
    <row r="54" spans="1:5" ht="12.75">
      <c r="A54" s="80" t="e">
        <f>#REF!</f>
        <v>#REF!</v>
      </c>
      <c r="B54" s="76" t="e">
        <f>IF(#REF!="","",CONCATENATE(VLOOKUP(#REF!,#REF!,1)," ",VLOOKUP(#REF!,#REF!,2)))</f>
        <v>#REF!</v>
      </c>
      <c r="C54" s="76" t="e">
        <f>IF(#REF!="","",CONCATENATE(VLOOKUP(#REF!,#REF!,3)))</f>
        <v>#REF!</v>
      </c>
      <c r="D54" s="76" t="e">
        <f>IF(#REF!="","",CONCATENATE(VLOOKUP(#REF!,#REF!,1)," ",VLOOKUP(#REF!,#REF!,2)))</f>
        <v>#REF!</v>
      </c>
      <c r="E54" s="76" t="e">
        <f>IF(#REF!="","",CONCATENATE(VLOOKUP(#REF!,#REF!,3)))</f>
        <v>#REF!</v>
      </c>
    </row>
    <row r="55" spans="1:5" ht="12.75">
      <c r="A55" s="80" t="e">
        <f>#REF!</f>
        <v>#REF!</v>
      </c>
      <c r="B55" s="76" t="e">
        <f>IF(#REF!="","",CONCATENATE(VLOOKUP(#REF!,#REF!,1)," ",VLOOKUP(#REF!,#REF!,2)))</f>
        <v>#REF!</v>
      </c>
      <c r="C55" s="76" t="e">
        <f>IF(#REF!="","",CONCATENATE(VLOOKUP(#REF!,#REF!,3)))</f>
        <v>#REF!</v>
      </c>
      <c r="D55" s="76" t="e">
        <f>IF(#REF!="","",CONCATENATE(VLOOKUP(#REF!,#REF!,1)," ",VLOOKUP(#REF!,#REF!,2)))</f>
        <v>#REF!</v>
      </c>
      <c r="E55" s="76" t="e">
        <f>IF(#REF!="","",CONCATENATE(VLOOKUP(#REF!,#REF!,3)))</f>
        <v>#REF!</v>
      </c>
    </row>
    <row r="56" spans="1:5" ht="12.75">
      <c r="A56" s="80" t="e">
        <f>#REF!</f>
        <v>#REF!</v>
      </c>
      <c r="B56" s="76" t="e">
        <f>IF(#REF!="","",CONCATENATE(VLOOKUP(#REF!,#REF!,1)," ",VLOOKUP(#REF!,#REF!,2)))</f>
        <v>#REF!</v>
      </c>
      <c r="C56" s="76" t="e">
        <f>IF(#REF!="","",CONCATENATE(VLOOKUP(#REF!,#REF!,3)))</f>
        <v>#REF!</v>
      </c>
      <c r="D56" s="76" t="e">
        <f>IF(#REF!="","",CONCATENATE(VLOOKUP(#REF!,#REF!,1)," ",VLOOKUP(#REF!,#REF!,2)))</f>
        <v>#REF!</v>
      </c>
      <c r="E56" s="76" t="e">
        <f>IF(#REF!="","",CONCATENATE(VLOOKUP(#REF!,#REF!,3)))</f>
        <v>#REF!</v>
      </c>
    </row>
    <row r="57" spans="1:5" ht="12.75">
      <c r="A57" s="80" t="e">
        <f>#REF!</f>
        <v>#REF!</v>
      </c>
      <c r="B57" s="76" t="e">
        <f>IF(#REF!="","",CONCATENATE(VLOOKUP(#REF!,#REF!,1)," ",VLOOKUP(#REF!,#REF!,2)))</f>
        <v>#REF!</v>
      </c>
      <c r="C57" s="76" t="e">
        <f>IF(#REF!="","",CONCATENATE(VLOOKUP(#REF!,#REF!,3)))</f>
        <v>#REF!</v>
      </c>
      <c r="D57" s="76" t="e">
        <f>IF(#REF!="","",CONCATENATE(VLOOKUP(#REF!,#REF!,1)," ",VLOOKUP(#REF!,#REF!,2)))</f>
        <v>#REF!</v>
      </c>
      <c r="E57" s="76" t="e">
        <f>IF(#REF!="","",CONCATENATE(VLOOKUP(#REF!,#REF!,3)))</f>
        <v>#REF!</v>
      </c>
    </row>
    <row r="58" spans="1:5" ht="12.75">
      <c r="A58" s="80" t="e">
        <f>#REF!</f>
        <v>#REF!</v>
      </c>
      <c r="B58" s="76" t="e">
        <f>IF(#REF!="","",CONCATENATE(VLOOKUP(#REF!,#REF!,1)," ",VLOOKUP(#REF!,#REF!,2)))</f>
        <v>#REF!</v>
      </c>
      <c r="C58" s="76" t="e">
        <f>IF(#REF!="","",CONCATENATE(VLOOKUP(#REF!,#REF!,3)))</f>
        <v>#REF!</v>
      </c>
      <c r="D58" s="76" t="e">
        <f>IF(#REF!="","",CONCATENATE(VLOOKUP(#REF!,#REF!,1)," ",VLOOKUP(#REF!,#REF!,2)))</f>
        <v>#REF!</v>
      </c>
      <c r="E58" s="76" t="e">
        <f>IF(#REF!="","",CONCATENATE(VLOOKUP(#REF!,#REF!,3)))</f>
        <v>#REF!</v>
      </c>
    </row>
    <row r="59" spans="1:5" ht="12.75">
      <c r="A59" s="80" t="e">
        <f>#REF!</f>
        <v>#REF!</v>
      </c>
      <c r="B59" s="76" t="e">
        <f>IF(#REF!="","",CONCATENATE(VLOOKUP(#REF!,#REF!,1)," ",VLOOKUP(#REF!,#REF!,2)))</f>
        <v>#REF!</v>
      </c>
      <c r="C59" s="76" t="e">
        <f>IF(#REF!="","",CONCATENATE(VLOOKUP(#REF!,#REF!,3)))</f>
        <v>#REF!</v>
      </c>
      <c r="D59" s="76" t="e">
        <f>IF(#REF!="","",CONCATENATE(VLOOKUP(#REF!,#REF!,1)," ",VLOOKUP(#REF!,#REF!,2)))</f>
        <v>#REF!</v>
      </c>
      <c r="E59" s="76" t="e">
        <f>IF(#REF!="","",CONCATENATE(VLOOKUP(#REF!,#REF!,3)))</f>
        <v>#REF!</v>
      </c>
    </row>
    <row r="60" spans="1:5" ht="12.75">
      <c r="A60" s="80" t="e">
        <f>#REF!</f>
        <v>#REF!</v>
      </c>
      <c r="B60" s="76" t="e">
        <f>IF(#REF!="","",CONCATENATE(VLOOKUP(#REF!,#REF!,1)," ",VLOOKUP(#REF!,#REF!,2)))</f>
        <v>#REF!</v>
      </c>
      <c r="C60" s="76" t="e">
        <f>IF(#REF!="","",CONCATENATE(VLOOKUP(#REF!,#REF!,3)))</f>
        <v>#REF!</v>
      </c>
      <c r="D60" s="76" t="e">
        <f>IF(#REF!="","",CONCATENATE(VLOOKUP(#REF!,#REF!,1)," ",VLOOKUP(#REF!,#REF!,2)))</f>
        <v>#REF!</v>
      </c>
      <c r="E60" s="76" t="e">
        <f>IF(#REF!="","",CONCATENATE(VLOOKUP(#REF!,#REF!,3)))</f>
        <v>#REF!</v>
      </c>
    </row>
    <row r="61" spans="1:5" ht="12.75">
      <c r="A61" s="80" t="e">
        <f>#REF!</f>
        <v>#REF!</v>
      </c>
      <c r="B61" s="76" t="e">
        <f>IF(#REF!="","",CONCATENATE(VLOOKUP(#REF!,#REF!,1)," ",VLOOKUP(#REF!,#REF!,2)))</f>
        <v>#REF!</v>
      </c>
      <c r="C61" s="76" t="e">
        <f>IF(#REF!="","",CONCATENATE(VLOOKUP(#REF!,#REF!,3)))</f>
        <v>#REF!</v>
      </c>
      <c r="D61" s="76" t="e">
        <f>IF(#REF!="","",CONCATENATE(VLOOKUP(#REF!,#REF!,1)," ",VLOOKUP(#REF!,#REF!,2)))</f>
        <v>#REF!</v>
      </c>
      <c r="E61" s="76" t="e">
        <f>IF(#REF!="","",CONCATENATE(VLOOKUP(#REF!,#REF!,3)))</f>
        <v>#REF!</v>
      </c>
    </row>
    <row r="62" spans="1:5" ht="12.75">
      <c r="A62" s="80" t="e">
        <f>#REF!</f>
        <v>#REF!</v>
      </c>
      <c r="B62" s="76" t="e">
        <f>IF(#REF!="","",CONCATENATE(VLOOKUP(#REF!,#REF!,1)," ",VLOOKUP(#REF!,#REF!,2)))</f>
        <v>#REF!</v>
      </c>
      <c r="C62" s="76" t="e">
        <f>IF(#REF!="","",CONCATENATE(VLOOKUP(#REF!,#REF!,3)))</f>
        <v>#REF!</v>
      </c>
      <c r="D62" s="76" t="e">
        <f>IF(#REF!="","",CONCATENATE(VLOOKUP(#REF!,#REF!,1)," ",VLOOKUP(#REF!,#REF!,2)))</f>
        <v>#REF!</v>
      </c>
      <c r="E62" s="76" t="e">
        <f>IF(#REF!="","",CONCATENATE(VLOOKUP(#REF!,#REF!,3)))</f>
        <v>#REF!</v>
      </c>
    </row>
    <row r="63" spans="1:5" ht="12.75">
      <c r="A63" s="80" t="e">
        <f>#REF!</f>
        <v>#REF!</v>
      </c>
      <c r="B63" s="76" t="e">
        <f>IF(#REF!="","",CONCATENATE(VLOOKUP(#REF!,#REF!,1)," ",VLOOKUP(#REF!,#REF!,2)))</f>
        <v>#REF!</v>
      </c>
      <c r="C63" s="76" t="e">
        <f>IF(#REF!="","",CONCATENATE(VLOOKUP(#REF!,#REF!,3)))</f>
        <v>#REF!</v>
      </c>
      <c r="D63" s="76" t="e">
        <f>IF(#REF!="","",CONCATENATE(VLOOKUP(#REF!,#REF!,1)," ",VLOOKUP(#REF!,#REF!,2)))</f>
        <v>#REF!</v>
      </c>
      <c r="E63" s="76" t="e">
        <f>IF(#REF!="","",CONCATENATE(VLOOKUP(#REF!,#REF!,3)))</f>
        <v>#REF!</v>
      </c>
    </row>
    <row r="64" spans="1:5" ht="12.75">
      <c r="A64" s="80" t="e">
        <f>#REF!</f>
        <v>#REF!</v>
      </c>
      <c r="B64" s="76" t="e">
        <f>IF(#REF!="","",CONCATENATE(VLOOKUP(#REF!,#REF!,1)," ",VLOOKUP(#REF!,#REF!,2)))</f>
        <v>#REF!</v>
      </c>
      <c r="C64" s="76" t="e">
        <f>IF(#REF!="","",CONCATENATE(VLOOKUP(#REF!,#REF!,3)))</f>
        <v>#REF!</v>
      </c>
      <c r="D64" s="76" t="e">
        <f>IF(#REF!="","",CONCATENATE(VLOOKUP(#REF!,#REF!,1)," ",VLOOKUP(#REF!,#REF!,2)))</f>
        <v>#REF!</v>
      </c>
      <c r="E64" s="76" t="e">
        <f>IF(#REF!="","",CONCATENATE(VLOOKUP(#REF!,#REF!,3)))</f>
        <v>#REF!</v>
      </c>
    </row>
    <row r="65" spans="1:5" ht="12.75">
      <c r="A65" s="76"/>
      <c r="B65" s="76" t="e">
        <f>IF(#REF!="","",CONCATENATE(VLOOKUP(#REF!,#REF!,1)," ",VLOOKUP(#REF!,#REF!,2)))</f>
        <v>#REF!</v>
      </c>
      <c r="C65" s="76" t="e">
        <f>IF(#REF!="","",CONCATENATE(VLOOKUP(#REF!,#REF!,3)))</f>
        <v>#REF!</v>
      </c>
      <c r="D65" s="76" t="e">
        <f>IF(#REF!="","",CONCATENATE(VLOOKUP(#REF!,#REF!,1)," ",VLOOKUP(#REF!,#REF!,2)))</f>
        <v>#REF!</v>
      </c>
      <c r="E65" s="76" t="e">
        <f>IF(#REF!="","",CONCATENATE(VLOOKUP(#REF!,#REF!,3)))</f>
        <v>#REF!</v>
      </c>
    </row>
    <row r="66" spans="1:5" ht="12.75">
      <c r="A66" s="76"/>
      <c r="B66" s="76" t="e">
        <f>IF(#REF!="","",CONCATENATE(VLOOKUP(#REF!,#REF!,1)," ",VLOOKUP(#REF!,#REF!,2)))</f>
        <v>#REF!</v>
      </c>
      <c r="C66" s="76" t="e">
        <f>IF(#REF!="","",CONCATENATE(VLOOKUP(#REF!,#REF!,3)))</f>
        <v>#REF!</v>
      </c>
      <c r="D66" s="76" t="e">
        <f>IF(#REF!="","",CONCATENATE(VLOOKUP(#REF!,#REF!,1)," ",VLOOKUP(#REF!,#REF!,2)))</f>
        <v>#REF!</v>
      </c>
      <c r="E66" s="76" t="e">
        <f>IF(#REF!="","",CONCATENATE(VLOOKUP(#REF!,#REF!,3)))</f>
        <v>#REF!</v>
      </c>
    </row>
    <row r="67" spans="1:5" ht="12.75">
      <c r="A67" s="80"/>
      <c r="B67" s="76" t="e">
        <f>IF(#REF!="","",CONCATENATE(VLOOKUP(#REF!,#REF!,1)," ",VLOOKUP(#REF!,#REF!,2)))</f>
        <v>#REF!</v>
      </c>
      <c r="C67" s="76" t="e">
        <f>IF(#REF!="","",CONCATENATE(VLOOKUP(#REF!,#REF!,3)))</f>
        <v>#REF!</v>
      </c>
      <c r="D67" s="76" t="e">
        <f>IF(#REF!="","",CONCATENATE(VLOOKUP(#REF!,#REF!,1)," ",VLOOKUP(#REF!,#REF!,2)))</f>
        <v>#REF!</v>
      </c>
      <c r="E67" s="76" t="e">
        <f>IF(#REF!="","",CONCATENATE(VLOOKUP(#REF!,#REF!,3)))</f>
        <v>#REF!</v>
      </c>
    </row>
    <row r="68" spans="1:5" ht="12.75">
      <c r="A68" s="76"/>
      <c r="B68" s="76" t="e">
        <f>IF(#REF!="","",CONCATENATE(VLOOKUP(#REF!,#REF!,1)," ",VLOOKUP(#REF!,#REF!,2)))</f>
        <v>#REF!</v>
      </c>
      <c r="C68" s="76" t="e">
        <f>IF(#REF!="","",CONCATENATE(VLOOKUP(#REF!,#REF!,3)))</f>
        <v>#REF!</v>
      </c>
      <c r="D68" s="76" t="e">
        <f>IF(#REF!="","",CONCATENATE(VLOOKUP(#REF!,#REF!,1)," ",VLOOKUP(#REF!,#REF!,2)))</f>
        <v>#REF!</v>
      </c>
      <c r="E68" s="76" t="e">
        <f>IF(#REF!="","",CONCATENATE(VLOOKUP(#REF!,#REF!,3)))</f>
        <v>#REF!</v>
      </c>
    </row>
    <row r="69" spans="1:5" ht="12.75">
      <c r="A69" s="80"/>
      <c r="B69" s="76" t="e">
        <f>IF(#REF!="","",CONCATENATE(VLOOKUP(#REF!,#REF!,1)," ",VLOOKUP(#REF!,#REF!,2)))</f>
        <v>#REF!</v>
      </c>
      <c r="C69" s="76" t="e">
        <f>IF(#REF!="","",CONCATENATE(VLOOKUP(#REF!,#REF!,3)))</f>
        <v>#REF!</v>
      </c>
      <c r="D69" s="76" t="e">
        <f>IF(#REF!="","",CONCATENATE(VLOOKUP(#REF!,#REF!,1)," ",VLOOKUP(#REF!,#REF!,2)))</f>
        <v>#REF!</v>
      </c>
      <c r="E69" s="76" t="e">
        <f>IF(#REF!="","",CONCATENATE(VLOOKUP(#REF!,#REF!,3)))</f>
        <v>#REF!</v>
      </c>
    </row>
    <row r="70" spans="1:5" ht="12.75">
      <c r="A70" s="80" t="e">
        <f>#REF!</f>
        <v>#REF!</v>
      </c>
      <c r="B70" s="76" t="e">
        <f>IF(#REF!="","",CONCATENATE(VLOOKUP(#REF!,#REF!,1)," ",VLOOKUP(#REF!,#REF!,2)))</f>
        <v>#REF!</v>
      </c>
      <c r="C70" s="76" t="e">
        <f>IF(#REF!="","",CONCATENATE(VLOOKUP(#REF!,#REF!,3)))</f>
        <v>#REF!</v>
      </c>
      <c r="D70" s="76" t="e">
        <f>IF(#REF!="","",CONCATENATE(VLOOKUP(#REF!,#REF!,1)," ",VLOOKUP(#REF!,#REF!,2)))</f>
        <v>#REF!</v>
      </c>
      <c r="E70" s="76" t="e">
        <f>IF(#REF!="","",CONCATENATE(VLOOKUP(#REF!,#REF!,3)))</f>
        <v>#REF!</v>
      </c>
    </row>
    <row r="71" spans="1:5" ht="12.75">
      <c r="A71" s="80" t="e">
        <f>#REF!</f>
        <v>#REF!</v>
      </c>
      <c r="B71" s="76" t="e">
        <f>IF(#REF!="","",CONCATENATE(VLOOKUP(#REF!,#REF!,1)," ",VLOOKUP(#REF!,#REF!,2)))</f>
        <v>#REF!</v>
      </c>
      <c r="C71" s="76" t="e">
        <f>IF(#REF!="","",CONCATENATE(VLOOKUP(#REF!,#REF!,3)))</f>
        <v>#REF!</v>
      </c>
      <c r="D71" s="76" t="e">
        <f>IF(#REF!="","",CONCATENATE(VLOOKUP(#REF!,#REF!,1)," ",VLOOKUP(#REF!,#REF!,2)))</f>
        <v>#REF!</v>
      </c>
      <c r="E71" s="76" t="e">
        <f>IF(#REF!="","",CONCATENATE(VLOOKUP(#REF!,#REF!,3)))</f>
        <v>#REF!</v>
      </c>
    </row>
    <row r="72" spans="1:5" ht="12.75">
      <c r="A72" s="80" t="e">
        <f>#REF!</f>
        <v>#REF!</v>
      </c>
      <c r="B72" s="76" t="e">
        <f>IF(#REF!="","",CONCATENATE(VLOOKUP(#REF!,#REF!,1)," ",VLOOKUP(#REF!,#REF!,2)))</f>
        <v>#REF!</v>
      </c>
      <c r="C72" s="76" t="e">
        <f>IF(#REF!="","",CONCATENATE(VLOOKUP(#REF!,#REF!,3)))</f>
        <v>#REF!</v>
      </c>
      <c r="D72" s="76" t="e">
        <f>IF(#REF!="","",CONCATENATE(VLOOKUP(#REF!,#REF!,1)," ",VLOOKUP(#REF!,#REF!,2)))</f>
        <v>#REF!</v>
      </c>
      <c r="E72" s="76" t="e">
        <f>IF(#REF!="","",CONCATENATE(VLOOKUP(#REF!,#REF!,3)))</f>
        <v>#REF!</v>
      </c>
    </row>
    <row r="73" spans="1:5" ht="12.75">
      <c r="A73" s="80" t="e">
        <f>#REF!</f>
        <v>#REF!</v>
      </c>
      <c r="B73" s="76" t="e">
        <f>IF(#REF!="","",CONCATENATE(VLOOKUP(#REF!,#REF!,1)," ",VLOOKUP(#REF!,#REF!,2)))</f>
        <v>#REF!</v>
      </c>
      <c r="C73" s="76" t="e">
        <f>IF(#REF!="","",CONCATENATE(VLOOKUP(#REF!,#REF!,3)))</f>
        <v>#REF!</v>
      </c>
      <c r="D73" s="76" t="e">
        <f>IF(#REF!="","",CONCATENATE(VLOOKUP(#REF!,#REF!,1)," ",VLOOKUP(#REF!,#REF!,2)))</f>
        <v>#REF!</v>
      </c>
      <c r="E73" s="76" t="e">
        <f>IF(#REF!="","",CONCATENATE(VLOOKUP(#REF!,#REF!,3)))</f>
        <v>#REF!</v>
      </c>
    </row>
    <row r="74" spans="1:5" ht="12.75">
      <c r="A74" s="80" t="e">
        <f>#REF!</f>
        <v>#REF!</v>
      </c>
      <c r="B74" s="76" t="e">
        <f>IF(#REF!="","",CONCATENATE(VLOOKUP(#REF!,#REF!,1)," ",VLOOKUP(#REF!,#REF!,2)))</f>
        <v>#REF!</v>
      </c>
      <c r="C74" s="76" t="e">
        <f>IF(#REF!="","",CONCATENATE(VLOOKUP(#REF!,#REF!,3)))</f>
        <v>#REF!</v>
      </c>
      <c r="D74" s="76" t="e">
        <f>IF(#REF!="","",CONCATENATE(VLOOKUP(#REF!,#REF!,1)," ",VLOOKUP(#REF!,#REF!,2)))</f>
        <v>#REF!</v>
      </c>
      <c r="E74" s="76" t="e">
        <f>IF(#REF!="","",CONCATENATE(VLOOKUP(#REF!,#REF!,3)))</f>
        <v>#REF!</v>
      </c>
    </row>
    <row r="75" spans="1:5" ht="12.75">
      <c r="A75" s="80" t="e">
        <f>#REF!</f>
        <v>#REF!</v>
      </c>
      <c r="B75" s="76" t="e">
        <f>IF(#REF!="","",CONCATENATE(VLOOKUP(#REF!,#REF!,1)," ",VLOOKUP(#REF!,#REF!,2)))</f>
        <v>#REF!</v>
      </c>
      <c r="C75" s="76" t="e">
        <f>IF(#REF!="","",CONCATENATE(VLOOKUP(#REF!,#REF!,3)))</f>
        <v>#REF!</v>
      </c>
      <c r="D75" s="76" t="e">
        <f>IF(#REF!="","",CONCATENATE(VLOOKUP(#REF!,#REF!,1)," ",VLOOKUP(#REF!,#REF!,2)))</f>
        <v>#REF!</v>
      </c>
      <c r="E75" s="76" t="e">
        <f>IF(#REF!="","",CONCATENATE(VLOOKUP(#REF!,#REF!,3)))</f>
        <v>#REF!</v>
      </c>
    </row>
    <row r="76" spans="1:5" ht="12.75">
      <c r="A76" s="80" t="e">
        <f>#REF!</f>
        <v>#REF!</v>
      </c>
      <c r="B76" s="76" t="e">
        <f>IF(#REF!="","",CONCATENATE(VLOOKUP(#REF!,#REF!,1)," ",VLOOKUP(#REF!,#REF!,2)))</f>
        <v>#REF!</v>
      </c>
      <c r="C76" s="76" t="e">
        <f>IF(#REF!="","",CONCATENATE(VLOOKUP(#REF!,#REF!,3)))</f>
        <v>#REF!</v>
      </c>
      <c r="D76" s="76" t="e">
        <f>IF(#REF!="","",CONCATENATE(VLOOKUP(#REF!,#REF!,1)," ",VLOOKUP(#REF!,#REF!,2)))</f>
        <v>#REF!</v>
      </c>
      <c r="E76" s="76" t="e">
        <f>IF(#REF!="","",CONCATENATE(VLOOKUP(#REF!,#REF!,3)))</f>
        <v>#REF!</v>
      </c>
    </row>
    <row r="77" spans="1:5" ht="12.75">
      <c r="A77" s="80" t="e">
        <f>#REF!</f>
        <v>#REF!</v>
      </c>
      <c r="B77" s="76" t="e">
        <f>IF(#REF!="","",CONCATENATE(VLOOKUP(#REF!,#REF!,1)," ",VLOOKUP(#REF!,#REF!,2)))</f>
        <v>#REF!</v>
      </c>
      <c r="C77" s="76" t="e">
        <f>IF(#REF!="","",CONCATENATE(VLOOKUP(#REF!,#REF!,3)))</f>
        <v>#REF!</v>
      </c>
      <c r="D77" s="76" t="e">
        <f>IF(#REF!="","",CONCATENATE(VLOOKUP(#REF!,#REF!,1)," ",VLOOKUP(#REF!,#REF!,2)))</f>
        <v>#REF!</v>
      </c>
      <c r="E77" s="76" t="e">
        <f>IF(#REF!="","",CONCATENATE(VLOOKUP(#REF!,#REF!,3)))</f>
        <v>#REF!</v>
      </c>
    </row>
    <row r="78" spans="1:5" ht="12.75">
      <c r="A78" s="76"/>
      <c r="B78" s="76" t="e">
        <f>IF(#REF!="","",CONCATENATE(VLOOKUP(#REF!,#REF!,1)," ",VLOOKUP(#REF!,#REF!,2)))</f>
        <v>#REF!</v>
      </c>
      <c r="C78" s="76" t="e">
        <f>IF(#REF!="","",CONCATENATE(VLOOKUP(#REF!,#REF!,3)))</f>
        <v>#REF!</v>
      </c>
      <c r="D78" s="76" t="e">
        <f>IF(#REF!="","",CONCATENATE(VLOOKUP(#REF!,#REF!,1)," ",VLOOKUP(#REF!,#REF!,2)))</f>
        <v>#REF!</v>
      </c>
      <c r="E78" s="76" t="e">
        <f>IF(#REF!="","",CONCATENATE(VLOOKUP(#REF!,#REF!,3)))</f>
        <v>#REF!</v>
      </c>
    </row>
    <row r="79" spans="1:5" ht="12.75">
      <c r="A79" s="76"/>
      <c r="B79" s="76" t="e">
        <f>IF(#REF!="","",CONCATENATE(VLOOKUP(#REF!,#REF!,1)," ",VLOOKUP(#REF!,#REF!,2)))</f>
        <v>#REF!</v>
      </c>
      <c r="C79" s="76" t="e">
        <f>IF(#REF!="","",CONCATENATE(VLOOKUP(#REF!,#REF!,3)))</f>
        <v>#REF!</v>
      </c>
      <c r="D79" s="76" t="e">
        <f>IF(#REF!="","",CONCATENATE(VLOOKUP(#REF!,#REF!,1)," ",VLOOKUP(#REF!,#REF!,2)))</f>
        <v>#REF!</v>
      </c>
      <c r="E79" s="76" t="e">
        <f>IF(#REF!="","",CONCATENATE(VLOOKUP(#REF!,#REF!,3)))</f>
        <v>#REF!</v>
      </c>
    </row>
    <row r="80" spans="1:5" ht="12.75">
      <c r="A80" s="76"/>
      <c r="B80" s="76" t="e">
        <f>IF(#REF!="","",CONCATENATE(VLOOKUP(#REF!,#REF!,1)," ",VLOOKUP(#REF!,#REF!,2)))</f>
        <v>#REF!</v>
      </c>
      <c r="C80" s="76" t="e">
        <f>IF(#REF!="","",CONCATENATE(VLOOKUP(#REF!,#REF!,3)))</f>
        <v>#REF!</v>
      </c>
      <c r="D80" s="76" t="e">
        <f>IF(#REF!="","",CONCATENATE(VLOOKUP(#REF!,#REF!,1)," ",VLOOKUP(#REF!,#REF!,2)))</f>
        <v>#REF!</v>
      </c>
      <c r="E80" s="76" t="e">
        <f>IF(#REF!="","",CONCATENATE(VLOOKUP(#REF!,#REF!,3)))</f>
        <v>#REF!</v>
      </c>
    </row>
  </sheetData>
  <sheetProtection formatCells="0" formatColumns="0" formatRows="0" insertColumns="0" insertRows="0" deleteRows="0" sort="0" autoFilter="0"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A1:E80"/>
  <sheetViews>
    <sheetView zoomScalePageLayoutView="0" workbookViewId="0" topLeftCell="A1">
      <selection activeCell="A58" sqref="A58"/>
    </sheetView>
  </sheetViews>
  <sheetFormatPr defaultColWidth="9.00390625" defaultRowHeight="12.75"/>
  <cols>
    <col min="1" max="1" width="6.875" style="0" customWidth="1"/>
    <col min="2" max="2" width="20.25390625" style="0" customWidth="1"/>
    <col min="3" max="3" width="18.00390625" style="0" customWidth="1"/>
    <col min="4" max="4" width="22.625" style="0" customWidth="1"/>
    <col min="5" max="5" width="15.00390625" style="0" customWidth="1"/>
  </cols>
  <sheetData>
    <row r="1" spans="1:5" ht="12.75">
      <c r="A1" s="80" t="e">
        <f>#REF!</f>
        <v>#REF!</v>
      </c>
      <c r="B1" s="76" t="e">
        <f>IF(#REF!="","",CONCATENATE(VLOOKUP(#REF!,#REF!,1)," ",VLOOKUP(#REF!,#REF!,2)))</f>
        <v>#REF!</v>
      </c>
      <c r="C1" s="76" t="e">
        <f>IF(#REF!="","",CONCATENATE(VLOOKUP(#REF!,#REF!,3)))</f>
        <v>#REF!</v>
      </c>
      <c r="D1" s="76" t="e">
        <f>IF(#REF!="","",CONCATENATE(VLOOKUP(#REF!,#REF!,1)," ",VLOOKUP(#REF!,#REF!,2)))</f>
        <v>#REF!</v>
      </c>
      <c r="E1" s="76" t="e">
        <f>IF(#REF!="","",CONCATENATE(VLOOKUP(#REF!,#REF!,3)))</f>
        <v>#REF!</v>
      </c>
    </row>
    <row r="2" spans="1:5" ht="12.75">
      <c r="A2" s="80" t="e">
        <f>#REF!</f>
        <v>#REF!</v>
      </c>
      <c r="B2" s="76" t="e">
        <f>IF(#REF!="","",CONCATENATE(VLOOKUP(#REF!,#REF!,1)," ",VLOOKUP(#REF!,#REF!,2)))</f>
        <v>#REF!</v>
      </c>
      <c r="C2" s="76" t="e">
        <f>IF(#REF!="","",CONCATENATE(VLOOKUP(#REF!,#REF!,3)))</f>
        <v>#REF!</v>
      </c>
      <c r="D2" s="76" t="e">
        <f>IF(#REF!="","",CONCATENATE(VLOOKUP(#REF!,#REF!,1)," ",VLOOKUP(#REF!,#REF!,2)))</f>
        <v>#REF!</v>
      </c>
      <c r="E2" s="76" t="e">
        <f>IF(#REF!="","",CONCATENATE(VLOOKUP(#REF!,#REF!,3)))</f>
        <v>#REF!</v>
      </c>
    </row>
    <row r="3" spans="1:5" ht="12.75">
      <c r="A3" s="80" t="e">
        <f>#REF!</f>
        <v>#REF!</v>
      </c>
      <c r="B3" s="76" t="e">
        <f>IF(#REF!="","",CONCATENATE(VLOOKUP(#REF!,#REF!,1)," ",VLOOKUP(#REF!,#REF!,2)))</f>
        <v>#REF!</v>
      </c>
      <c r="C3" s="76" t="e">
        <f>IF(#REF!="","",CONCATENATE(VLOOKUP(#REF!,#REF!,3)))</f>
        <v>#REF!</v>
      </c>
      <c r="D3" s="76" t="e">
        <f>IF(#REF!="","",CONCATENATE(VLOOKUP(#REF!,#REF!,1)," ",VLOOKUP(#REF!,#REF!,2)))</f>
        <v>#REF!</v>
      </c>
      <c r="E3" s="76" t="e">
        <f>IF(#REF!="","",CONCATENATE(VLOOKUP(#REF!,#REF!,3)))</f>
        <v>#REF!</v>
      </c>
    </row>
    <row r="4" spans="1:5" ht="12.75">
      <c r="A4" s="80" t="e">
        <f>#REF!</f>
        <v>#REF!</v>
      </c>
      <c r="B4" s="76" t="e">
        <f>IF(#REF!="","",CONCATENATE(VLOOKUP(#REF!,#REF!,1)," ",VLOOKUP(#REF!,#REF!,2)))</f>
        <v>#REF!</v>
      </c>
      <c r="C4" s="76" t="e">
        <f>IF(#REF!="","",CONCATENATE(VLOOKUP(#REF!,#REF!,3)))</f>
        <v>#REF!</v>
      </c>
      <c r="D4" s="76" t="e">
        <f>IF(#REF!="","",CONCATENATE(VLOOKUP(#REF!,#REF!,1)," ",VLOOKUP(#REF!,#REF!,2)))</f>
        <v>#REF!</v>
      </c>
      <c r="E4" s="76" t="e">
        <f>IF(#REF!="","",CONCATENATE(VLOOKUP(#REF!,#REF!,3)))</f>
        <v>#REF!</v>
      </c>
    </row>
    <row r="5" spans="1:5" ht="12.75">
      <c r="A5" s="80" t="e">
        <f>#REF!</f>
        <v>#REF!</v>
      </c>
      <c r="B5" s="76" t="e">
        <f>IF(#REF!="","",CONCATENATE(VLOOKUP(#REF!,#REF!,1)," ",VLOOKUP(#REF!,#REF!,2)))</f>
        <v>#REF!</v>
      </c>
      <c r="C5" s="76" t="e">
        <f>IF(#REF!="","",CONCATENATE(VLOOKUP(#REF!,#REF!,3)))</f>
        <v>#REF!</v>
      </c>
      <c r="D5" s="76" t="e">
        <f>IF(#REF!="","",CONCATENATE(VLOOKUP(#REF!,#REF!,1)," ",VLOOKUP(#REF!,#REF!,2)))</f>
        <v>#REF!</v>
      </c>
      <c r="E5" s="76" t="e">
        <f>IF(#REF!="","",CONCATENATE(VLOOKUP(#REF!,#REF!,3)))</f>
        <v>#REF!</v>
      </c>
    </row>
    <row r="6" spans="1:5" ht="12.75">
      <c r="A6" s="80" t="e">
        <f>#REF!</f>
        <v>#REF!</v>
      </c>
      <c r="B6" s="76" t="e">
        <f>IF(#REF!="","",CONCATENATE(VLOOKUP(#REF!,#REF!,1)," ",VLOOKUP(#REF!,#REF!,2)))</f>
        <v>#REF!</v>
      </c>
      <c r="C6" s="76" t="e">
        <f>IF(#REF!="","",CONCATENATE(VLOOKUP(#REF!,#REF!,3)))</f>
        <v>#REF!</v>
      </c>
      <c r="D6" s="76" t="e">
        <f>IF(#REF!="","",CONCATENATE(VLOOKUP(#REF!,#REF!,1)," ",VLOOKUP(#REF!,#REF!,2)))</f>
        <v>#REF!</v>
      </c>
      <c r="E6" s="76" t="e">
        <f>IF(#REF!="","",CONCATENATE(VLOOKUP(#REF!,#REF!,3)))</f>
        <v>#REF!</v>
      </c>
    </row>
    <row r="7" spans="1:5" ht="12.75">
      <c r="A7" s="80" t="e">
        <f>#REF!</f>
        <v>#REF!</v>
      </c>
      <c r="B7" s="76" t="e">
        <f>IF(#REF!="","",CONCATENATE(VLOOKUP(#REF!,#REF!,1)," ",VLOOKUP(#REF!,#REF!,2)))</f>
        <v>#REF!</v>
      </c>
      <c r="C7" s="76" t="e">
        <f>IF(#REF!="","",CONCATENATE(VLOOKUP(#REF!,#REF!,3)))</f>
        <v>#REF!</v>
      </c>
      <c r="D7" s="76" t="e">
        <f>IF(#REF!="","",CONCATENATE(VLOOKUP(#REF!,#REF!,1)," ",VLOOKUP(#REF!,#REF!,2)))</f>
        <v>#REF!</v>
      </c>
      <c r="E7" s="76" t="e">
        <f>IF(#REF!="","",CONCATENATE(VLOOKUP(#REF!,#REF!,3)))</f>
        <v>#REF!</v>
      </c>
    </row>
    <row r="8" spans="1:5" ht="12.75">
      <c r="A8" s="80" t="e">
        <f>#REF!</f>
        <v>#REF!</v>
      </c>
      <c r="B8" s="76" t="e">
        <f>IF(#REF!="","",CONCATENATE(VLOOKUP(#REF!,#REF!,1)," ",VLOOKUP(#REF!,#REF!,2)))</f>
        <v>#REF!</v>
      </c>
      <c r="C8" s="76" t="e">
        <f>IF(#REF!="","",CONCATENATE(VLOOKUP(#REF!,#REF!,3)))</f>
        <v>#REF!</v>
      </c>
      <c r="D8" s="76" t="e">
        <f>IF(#REF!="","",CONCATENATE(VLOOKUP(#REF!,#REF!,1)," ",VLOOKUP(#REF!,#REF!,2)))</f>
        <v>#REF!</v>
      </c>
      <c r="E8" s="76" t="e">
        <f>IF(#REF!="","",CONCATENATE(VLOOKUP(#REF!,#REF!,3)))</f>
        <v>#REF!</v>
      </c>
    </row>
    <row r="9" spans="1:5" ht="12.75">
      <c r="A9" s="80" t="e">
        <f>#REF!</f>
        <v>#REF!</v>
      </c>
      <c r="B9" s="76" t="e">
        <f>IF(#REF!="","",CONCATENATE(VLOOKUP(#REF!,#REF!,1)," ",VLOOKUP(#REF!,#REF!,2)))</f>
        <v>#REF!</v>
      </c>
      <c r="C9" s="76" t="e">
        <f>IF(#REF!="","",CONCATENATE(VLOOKUP(#REF!,#REF!,3)))</f>
        <v>#REF!</v>
      </c>
      <c r="D9" s="76" t="e">
        <f>IF(#REF!="","",CONCATENATE(VLOOKUP(#REF!,#REF!,1)," ",VLOOKUP(#REF!,#REF!,2)))</f>
        <v>#REF!</v>
      </c>
      <c r="E9" s="76" t="e">
        <f>IF(#REF!="","",CONCATENATE(VLOOKUP(#REF!,#REF!,3)))</f>
        <v>#REF!</v>
      </c>
    </row>
    <row r="10" spans="1:5" ht="12.75">
      <c r="A10" s="80" t="e">
        <f>#REF!</f>
        <v>#REF!</v>
      </c>
      <c r="B10" s="76" t="e">
        <f>IF(#REF!="","",CONCATENATE(VLOOKUP(#REF!,#REF!,1)," ",VLOOKUP(#REF!,#REF!,2)))</f>
        <v>#REF!</v>
      </c>
      <c r="C10" s="76" t="e">
        <f>IF(#REF!="","",CONCATENATE(VLOOKUP(#REF!,#REF!,3)))</f>
        <v>#REF!</v>
      </c>
      <c r="D10" s="76" t="e">
        <f>IF(#REF!="","",CONCATENATE(VLOOKUP(#REF!,#REF!,1)," ",VLOOKUP(#REF!,#REF!,2)))</f>
        <v>#REF!</v>
      </c>
      <c r="E10" s="76" t="e">
        <f>IF(#REF!="","",CONCATENATE(VLOOKUP(#REF!,#REF!,3)))</f>
        <v>#REF!</v>
      </c>
    </row>
    <row r="11" spans="1:5" ht="12.75">
      <c r="A11" s="80" t="e">
        <f>#REF!</f>
        <v>#REF!</v>
      </c>
      <c r="B11" s="76" t="e">
        <f>IF(#REF!="","",CONCATENATE(VLOOKUP(#REF!,#REF!,1)," ",VLOOKUP(#REF!,#REF!,2)))</f>
        <v>#REF!</v>
      </c>
      <c r="C11" s="76" t="e">
        <f>IF(#REF!="","",CONCATENATE(VLOOKUP(#REF!,#REF!,3)))</f>
        <v>#REF!</v>
      </c>
      <c r="D11" s="76" t="e">
        <f>IF(#REF!="","",CONCATENATE(VLOOKUP(#REF!,#REF!,1)," ",VLOOKUP(#REF!,#REF!,2)))</f>
        <v>#REF!</v>
      </c>
      <c r="E11" s="76" t="e">
        <f>IF(#REF!="","",CONCATENATE(VLOOKUP(#REF!,#REF!,3)))</f>
        <v>#REF!</v>
      </c>
    </row>
    <row r="12" spans="1:5" ht="12.75">
      <c r="A12" s="80" t="e">
        <f>#REF!</f>
        <v>#REF!</v>
      </c>
      <c r="B12" s="76" t="e">
        <f>IF(#REF!="","",CONCATENATE(VLOOKUP(#REF!,#REF!,1)," ",VLOOKUP(#REF!,#REF!,2)))</f>
        <v>#REF!</v>
      </c>
      <c r="C12" s="76" t="e">
        <f>IF(#REF!="","",CONCATENATE(VLOOKUP(#REF!,#REF!,3)))</f>
        <v>#REF!</v>
      </c>
      <c r="D12" s="76" t="e">
        <f>IF(#REF!="","",CONCATENATE(VLOOKUP(#REF!,#REF!,1)," ",VLOOKUP(#REF!,#REF!,2)))</f>
        <v>#REF!</v>
      </c>
      <c r="E12" s="76" t="e">
        <f>IF(#REF!="","",CONCATENATE(VLOOKUP(#REF!,#REF!,3)))</f>
        <v>#REF!</v>
      </c>
    </row>
    <row r="13" spans="1:5" ht="12.75">
      <c r="A13" s="80" t="e">
        <f>#REF!</f>
        <v>#REF!</v>
      </c>
      <c r="B13" s="76" t="e">
        <f>IF(#REF!="","",CONCATENATE(VLOOKUP(#REF!,#REF!,1)," ",VLOOKUP(#REF!,#REF!,2)))</f>
        <v>#REF!</v>
      </c>
      <c r="C13" s="76" t="e">
        <f>IF(#REF!="","",CONCATENATE(VLOOKUP(#REF!,#REF!,3)))</f>
        <v>#REF!</v>
      </c>
      <c r="D13" s="76" t="e">
        <f>IF(#REF!="","",CONCATENATE(VLOOKUP(#REF!,#REF!,1)," ",VLOOKUP(#REF!,#REF!,2)))</f>
        <v>#REF!</v>
      </c>
      <c r="E13" s="76" t="e">
        <f>IF(#REF!="","",CONCATENATE(VLOOKUP(#REF!,#REF!,3)))</f>
        <v>#REF!</v>
      </c>
    </row>
    <row r="14" spans="1:5" ht="12.75">
      <c r="A14" s="80" t="e">
        <f>#REF!</f>
        <v>#REF!</v>
      </c>
      <c r="B14" s="76" t="e">
        <f>IF(#REF!="","",CONCATENATE(VLOOKUP(#REF!,#REF!,1)," ",VLOOKUP(#REF!,#REF!,2)))</f>
        <v>#REF!</v>
      </c>
      <c r="C14" s="76" t="e">
        <f>IF(#REF!="","",CONCATENATE(VLOOKUP(#REF!,#REF!,3)))</f>
        <v>#REF!</v>
      </c>
      <c r="D14" s="76" t="e">
        <f>IF(#REF!="","",CONCATENATE(VLOOKUP(#REF!,#REF!,1)," ",VLOOKUP(#REF!,#REF!,2)))</f>
        <v>#REF!</v>
      </c>
      <c r="E14" s="76" t="e">
        <f>IF(#REF!="","",CONCATENATE(VLOOKUP(#REF!,#REF!,3)))</f>
        <v>#REF!</v>
      </c>
    </row>
    <row r="15" spans="1:5" ht="12.75">
      <c r="A15" s="80" t="e">
        <f>#REF!</f>
        <v>#REF!</v>
      </c>
      <c r="B15" s="76" t="e">
        <f>IF(#REF!="","",CONCATENATE(VLOOKUP(#REF!,#REF!,1)," ",VLOOKUP(#REF!,#REF!,2)))</f>
        <v>#REF!</v>
      </c>
      <c r="C15" s="76" t="e">
        <f>IF(#REF!="","",CONCATENATE(VLOOKUP(#REF!,#REF!,3)))</f>
        <v>#REF!</v>
      </c>
      <c r="D15" s="76" t="e">
        <f>IF(#REF!="","",CONCATENATE(VLOOKUP(#REF!,#REF!,1)," ",VLOOKUP(#REF!,#REF!,2)))</f>
        <v>#REF!</v>
      </c>
      <c r="E15" s="76" t="e">
        <f>IF(#REF!="","",CONCATENATE(VLOOKUP(#REF!,#REF!,3)))</f>
        <v>#REF!</v>
      </c>
    </row>
    <row r="16" spans="1:5" ht="12.75">
      <c r="A16" s="80" t="e">
        <f>#REF!</f>
        <v>#REF!</v>
      </c>
      <c r="B16" s="76" t="e">
        <f>IF(#REF!="","",CONCATENATE(VLOOKUP(#REF!,#REF!,1)," ",VLOOKUP(#REF!,#REF!,2)))</f>
        <v>#REF!</v>
      </c>
      <c r="C16" s="76" t="e">
        <f>IF(#REF!="","",CONCATENATE(VLOOKUP(#REF!,#REF!,3)))</f>
        <v>#REF!</v>
      </c>
      <c r="D16" s="76" t="e">
        <f>IF(#REF!="","",CONCATENATE(VLOOKUP(#REF!,#REF!,1)," ",VLOOKUP(#REF!,#REF!,2)))</f>
        <v>#REF!</v>
      </c>
      <c r="E16" s="76" t="e">
        <f>IF(#REF!="","",CONCATENATE(VLOOKUP(#REF!,#REF!,3)))</f>
        <v>#REF!</v>
      </c>
    </row>
    <row r="17" spans="1:5" ht="12.75">
      <c r="A17" s="80" t="e">
        <f>#REF!</f>
        <v>#REF!</v>
      </c>
      <c r="B17" s="76" t="e">
        <f>IF(#REF!="","",CONCATENATE(VLOOKUP(#REF!,#REF!,1)," ",VLOOKUP(#REF!,#REF!,2)))</f>
        <v>#REF!</v>
      </c>
      <c r="C17" s="76" t="e">
        <f>IF(#REF!="","",CONCATENATE(VLOOKUP(#REF!,#REF!,3)))</f>
        <v>#REF!</v>
      </c>
      <c r="D17" s="76" t="e">
        <f>IF(#REF!="","",CONCATENATE(VLOOKUP(#REF!,#REF!,1)," ",VLOOKUP(#REF!,#REF!,2)))</f>
        <v>#REF!</v>
      </c>
      <c r="E17" s="76" t="e">
        <f>IF(#REF!="","",CONCATENATE(VLOOKUP(#REF!,#REF!,3)))</f>
        <v>#REF!</v>
      </c>
    </row>
    <row r="18" spans="1:5" ht="12.75">
      <c r="A18" s="80" t="e">
        <f>#REF!</f>
        <v>#REF!</v>
      </c>
      <c r="B18" s="76" t="e">
        <f>IF(#REF!="","",CONCATENATE(VLOOKUP(#REF!,#REF!,1)," ",VLOOKUP(#REF!,#REF!,2)))</f>
        <v>#REF!</v>
      </c>
      <c r="C18" s="76" t="e">
        <f>IF(#REF!="","",CONCATENATE(VLOOKUP(#REF!,#REF!,3)))</f>
        <v>#REF!</v>
      </c>
      <c r="D18" s="76" t="e">
        <f>IF(#REF!="","",CONCATENATE(VLOOKUP(#REF!,#REF!,1)," ",VLOOKUP(#REF!,#REF!,2)))</f>
        <v>#REF!</v>
      </c>
      <c r="E18" s="76" t="e">
        <f>IF(#REF!="","",CONCATENATE(VLOOKUP(#REF!,#REF!,3)))</f>
        <v>#REF!</v>
      </c>
    </row>
    <row r="19" spans="1:5" ht="12.75">
      <c r="A19" s="80" t="e">
        <f>#REF!</f>
        <v>#REF!</v>
      </c>
      <c r="B19" s="76" t="e">
        <f>IF(#REF!="","",CONCATENATE(VLOOKUP(#REF!,#REF!,1)," ",VLOOKUP(#REF!,#REF!,2)))</f>
        <v>#REF!</v>
      </c>
      <c r="C19" s="76" t="e">
        <f>IF(#REF!="","",CONCATENATE(VLOOKUP(#REF!,#REF!,3)))</f>
        <v>#REF!</v>
      </c>
      <c r="D19" s="76" t="e">
        <f>IF(#REF!="","",CONCATENATE(VLOOKUP(#REF!,#REF!,1)," ",VLOOKUP(#REF!,#REF!,2)))</f>
        <v>#REF!</v>
      </c>
      <c r="E19" s="76" t="e">
        <f>IF(#REF!="","",CONCATENATE(VLOOKUP(#REF!,#REF!,3)))</f>
        <v>#REF!</v>
      </c>
    </row>
    <row r="20" spans="1:5" ht="12.75">
      <c r="A20" s="80" t="e">
        <f>#REF!</f>
        <v>#REF!</v>
      </c>
      <c r="B20" s="76" t="e">
        <f>IF(#REF!="","",CONCATENATE(VLOOKUP(#REF!,#REF!,1)," ",VLOOKUP(#REF!,#REF!,2)))</f>
        <v>#REF!</v>
      </c>
      <c r="C20" s="76" t="e">
        <f>IF(#REF!="","",CONCATENATE(VLOOKUP(#REF!,#REF!,3)))</f>
        <v>#REF!</v>
      </c>
      <c r="D20" s="76" t="e">
        <f>IF(#REF!="","",CONCATENATE(VLOOKUP(#REF!,#REF!,1)," ",VLOOKUP(#REF!,#REF!,2)))</f>
        <v>#REF!</v>
      </c>
      <c r="E20" s="76" t="e">
        <f>IF(#REF!="","",CONCATENATE(VLOOKUP(#REF!,#REF!,3)))</f>
        <v>#REF!</v>
      </c>
    </row>
    <row r="21" spans="1:5" ht="12.75">
      <c r="A21" s="80" t="e">
        <f>#REF!</f>
        <v>#REF!</v>
      </c>
      <c r="B21" s="76" t="e">
        <f>IF(#REF!="","",CONCATENATE(VLOOKUP(#REF!,#REF!,1)," ",VLOOKUP(#REF!,#REF!,2)))</f>
        <v>#REF!</v>
      </c>
      <c r="C21" s="76" t="e">
        <f>IF(#REF!="","",CONCATENATE(VLOOKUP(#REF!,#REF!,3)))</f>
        <v>#REF!</v>
      </c>
      <c r="D21" s="76" t="e">
        <f>IF(#REF!="","",CONCATENATE(VLOOKUP(#REF!,#REF!,1)," ",VLOOKUP(#REF!,#REF!,2)))</f>
        <v>#REF!</v>
      </c>
      <c r="E21" s="76" t="e">
        <f>IF(#REF!="","",CONCATENATE(VLOOKUP(#REF!,#REF!,3)))</f>
        <v>#REF!</v>
      </c>
    </row>
    <row r="22" spans="1:5" ht="12.75">
      <c r="A22" s="80" t="e">
        <f>#REF!</f>
        <v>#REF!</v>
      </c>
      <c r="B22" s="76" t="e">
        <f>IF(#REF!="","",CONCATENATE(VLOOKUP(#REF!,#REF!,1)," ",VLOOKUP(#REF!,#REF!,2)))</f>
        <v>#REF!</v>
      </c>
      <c r="C22" s="76" t="e">
        <f>IF(#REF!="","",CONCATENATE(VLOOKUP(#REF!,#REF!,3)))</f>
        <v>#REF!</v>
      </c>
      <c r="D22" s="76" t="e">
        <f>IF(#REF!="","",CONCATENATE(VLOOKUP(#REF!,#REF!,1)," ",VLOOKUP(#REF!,#REF!,2)))</f>
        <v>#REF!</v>
      </c>
      <c r="E22" s="76" t="e">
        <f>IF(#REF!="","",CONCATENATE(VLOOKUP(#REF!,#REF!,3)))</f>
        <v>#REF!</v>
      </c>
    </row>
    <row r="23" spans="1:5" ht="12.75">
      <c r="A23" s="80" t="e">
        <f>#REF!</f>
        <v>#REF!</v>
      </c>
      <c r="B23" s="76" t="e">
        <f>IF(#REF!="","",CONCATENATE(VLOOKUP(#REF!,#REF!,1)," ",VLOOKUP(#REF!,#REF!,2)))</f>
        <v>#REF!</v>
      </c>
      <c r="C23" s="76" t="e">
        <f>IF(#REF!="","",CONCATENATE(VLOOKUP(#REF!,#REF!,3)))</f>
        <v>#REF!</v>
      </c>
      <c r="D23" s="76" t="e">
        <f>IF(#REF!="","",CONCATENATE(VLOOKUP(#REF!,#REF!,1)," ",VLOOKUP(#REF!,#REF!,2)))</f>
        <v>#REF!</v>
      </c>
      <c r="E23" s="76" t="e">
        <f>IF(#REF!="","",CONCATENATE(VLOOKUP(#REF!,#REF!,3)))</f>
        <v>#REF!</v>
      </c>
    </row>
    <row r="24" spans="1:5" ht="12.75">
      <c r="A24" s="80" t="e">
        <f>#REF!</f>
        <v>#REF!</v>
      </c>
      <c r="B24" s="76" t="e">
        <f>IF(#REF!="","",CONCATENATE(VLOOKUP(#REF!,#REF!,1)," ",VLOOKUP(#REF!,#REF!,2)))</f>
        <v>#REF!</v>
      </c>
      <c r="C24" s="76" t="e">
        <f>IF(#REF!="","",CONCATENATE(VLOOKUP(#REF!,#REF!,3)))</f>
        <v>#REF!</v>
      </c>
      <c r="D24" s="76" t="e">
        <f>IF(#REF!="","",CONCATENATE(VLOOKUP(#REF!,#REF!,1)," ",VLOOKUP(#REF!,#REF!,2)))</f>
        <v>#REF!</v>
      </c>
      <c r="E24" s="76" t="e">
        <f>IF(#REF!="","",CONCATENATE(VLOOKUP(#REF!,#REF!,3)))</f>
        <v>#REF!</v>
      </c>
    </row>
    <row r="25" spans="1:5" ht="12.75">
      <c r="A25" s="80" t="e">
        <f>#REF!</f>
        <v>#REF!</v>
      </c>
      <c r="B25" s="76" t="e">
        <f>IF(#REF!="","",CONCATENATE(VLOOKUP(#REF!,#REF!,1)," ",VLOOKUP(#REF!,#REF!,2)))</f>
        <v>#REF!</v>
      </c>
      <c r="C25" s="76" t="e">
        <f>IF(#REF!="","",CONCATENATE(VLOOKUP(#REF!,#REF!,3)))</f>
        <v>#REF!</v>
      </c>
      <c r="D25" s="76" t="e">
        <f>IF(#REF!="","",CONCATENATE(VLOOKUP(#REF!,#REF!,1)," ",VLOOKUP(#REF!,#REF!,2)))</f>
        <v>#REF!</v>
      </c>
      <c r="E25" s="76" t="e">
        <f>IF(#REF!="","",CONCATENATE(VLOOKUP(#REF!,#REF!,3)))</f>
        <v>#REF!</v>
      </c>
    </row>
    <row r="26" spans="1:5" ht="12.75">
      <c r="A26" s="80" t="e">
        <f>#REF!</f>
        <v>#REF!</v>
      </c>
      <c r="B26" s="76" t="e">
        <f>IF(#REF!="","",CONCATENATE(VLOOKUP(#REF!,#REF!,1)," ",VLOOKUP(#REF!,#REF!,2)))</f>
        <v>#REF!</v>
      </c>
      <c r="C26" s="76" t="e">
        <f>IF(#REF!="","",CONCATENATE(VLOOKUP(#REF!,#REF!,3)))</f>
        <v>#REF!</v>
      </c>
      <c r="D26" s="76" t="e">
        <f>IF(#REF!="","",CONCATENATE(VLOOKUP(#REF!,#REF!,1)," ",VLOOKUP(#REF!,#REF!,2)))</f>
        <v>#REF!</v>
      </c>
      <c r="E26" s="76" t="e">
        <f>IF(#REF!="","",CONCATENATE(VLOOKUP(#REF!,#REF!,3)))</f>
        <v>#REF!</v>
      </c>
    </row>
    <row r="27" spans="1:5" ht="12.75">
      <c r="A27" s="80" t="e">
        <f>#REF!</f>
        <v>#REF!</v>
      </c>
      <c r="B27" s="76" t="e">
        <f>IF(#REF!="","",CONCATENATE(VLOOKUP(#REF!,#REF!,1)," ",VLOOKUP(#REF!,#REF!,2)))</f>
        <v>#REF!</v>
      </c>
      <c r="C27" s="76" t="e">
        <f>IF(#REF!="","",CONCATENATE(VLOOKUP(#REF!,#REF!,3)))</f>
        <v>#REF!</v>
      </c>
      <c r="D27" s="76" t="e">
        <f>IF(#REF!="","",CONCATENATE(VLOOKUP(#REF!,#REF!,1)," ",VLOOKUP(#REF!,#REF!,2)))</f>
        <v>#REF!</v>
      </c>
      <c r="E27" s="76" t="e">
        <f>IF(#REF!="","",CONCATENATE(VLOOKUP(#REF!,#REF!,3)))</f>
        <v>#REF!</v>
      </c>
    </row>
    <row r="28" spans="1:5" ht="12.75">
      <c r="A28" s="80" t="e">
        <f>#REF!</f>
        <v>#REF!</v>
      </c>
      <c r="B28" s="76" t="e">
        <f>IF(#REF!="","",CONCATENATE(VLOOKUP(#REF!,#REF!,1)," ",VLOOKUP(#REF!,#REF!,2)))</f>
        <v>#REF!</v>
      </c>
      <c r="C28" s="76" t="e">
        <f>IF(#REF!="","",CONCATENATE(VLOOKUP(#REF!,#REF!,3)))</f>
        <v>#REF!</v>
      </c>
      <c r="D28" s="76" t="e">
        <f>IF(#REF!="","",CONCATENATE(VLOOKUP(#REF!,#REF!,1)," ",VLOOKUP(#REF!,#REF!,2)))</f>
        <v>#REF!</v>
      </c>
      <c r="E28" s="76" t="e">
        <f>IF(#REF!="","",CONCATENATE(VLOOKUP(#REF!,#REF!,3)))</f>
        <v>#REF!</v>
      </c>
    </row>
    <row r="29" spans="1:5" ht="12.75">
      <c r="A29" s="80" t="e">
        <f>#REF!</f>
        <v>#REF!</v>
      </c>
      <c r="B29" s="76" t="e">
        <f>IF(#REF!="","",CONCATENATE(VLOOKUP(#REF!,#REF!,1)," ",VLOOKUP(#REF!,#REF!,2)))</f>
        <v>#REF!</v>
      </c>
      <c r="C29" s="76" t="e">
        <f>IF(#REF!="","",CONCATENATE(VLOOKUP(#REF!,#REF!,3)))</f>
        <v>#REF!</v>
      </c>
      <c r="D29" s="76" t="e">
        <f>IF(#REF!="","",CONCATENATE(VLOOKUP(#REF!,#REF!,1)," ",VLOOKUP(#REF!,#REF!,2)))</f>
        <v>#REF!</v>
      </c>
      <c r="E29" s="76" t="e">
        <f>IF(#REF!="","",CONCATENATE(VLOOKUP(#REF!,#REF!,3)))</f>
        <v>#REF!</v>
      </c>
    </row>
    <row r="30" spans="1:5" ht="12.75">
      <c r="A30" s="80" t="e">
        <f>#REF!</f>
        <v>#REF!</v>
      </c>
      <c r="B30" s="76" t="e">
        <f>IF(#REF!="","",CONCATENATE(VLOOKUP(#REF!,#REF!,1)," ",VLOOKUP(#REF!,#REF!,2)))</f>
        <v>#REF!</v>
      </c>
      <c r="C30" s="76" t="e">
        <f>IF(#REF!="","",CONCATENATE(VLOOKUP(#REF!,#REF!,3)))</f>
        <v>#REF!</v>
      </c>
      <c r="D30" s="76" t="e">
        <f>IF(#REF!="","",CONCATENATE(VLOOKUP(#REF!,#REF!,1)," ",VLOOKUP(#REF!,#REF!,2)))</f>
        <v>#REF!</v>
      </c>
      <c r="E30" s="76" t="e">
        <f>IF(#REF!="","",CONCATENATE(VLOOKUP(#REF!,#REF!,3)))</f>
        <v>#REF!</v>
      </c>
    </row>
    <row r="31" spans="1:5" ht="12.75">
      <c r="A31" s="80" t="e">
        <f>#REF!</f>
        <v>#REF!</v>
      </c>
      <c r="B31" s="76" t="e">
        <f>IF(#REF!="","",CONCATENATE(VLOOKUP(#REF!,#REF!,1)," ",VLOOKUP(#REF!,#REF!,2)))</f>
        <v>#REF!</v>
      </c>
      <c r="C31" s="76" t="e">
        <f>IF(#REF!="","",CONCATENATE(VLOOKUP(#REF!,#REF!,3)))</f>
        <v>#REF!</v>
      </c>
      <c r="D31" s="76" t="e">
        <f>IF(#REF!="","",CONCATENATE(VLOOKUP(#REF!,#REF!,1)," ",VLOOKUP(#REF!,#REF!,2)))</f>
        <v>#REF!</v>
      </c>
      <c r="E31" s="76" t="e">
        <f>IF(#REF!="","",CONCATENATE(VLOOKUP(#REF!,#REF!,3)))</f>
        <v>#REF!</v>
      </c>
    </row>
    <row r="32" spans="1:5" ht="12.75">
      <c r="A32" s="80" t="e">
        <f>#REF!</f>
        <v>#REF!</v>
      </c>
      <c r="B32" s="76" t="e">
        <f>IF(#REF!="","",CONCATENATE(VLOOKUP(#REF!,#REF!,1)," ",VLOOKUP(#REF!,#REF!,2)))</f>
        <v>#REF!</v>
      </c>
      <c r="C32" s="76" t="e">
        <f>IF(#REF!="","",CONCATENATE(VLOOKUP(#REF!,#REF!,3)))</f>
        <v>#REF!</v>
      </c>
      <c r="D32" s="76" t="e">
        <f>IF(#REF!="","",CONCATENATE(VLOOKUP(#REF!,#REF!,1)," ",VLOOKUP(#REF!,#REF!,2)))</f>
        <v>#REF!</v>
      </c>
      <c r="E32" s="76" t="e">
        <f>IF(#REF!="","",CONCATENATE(VLOOKUP(#REF!,#REF!,3)))</f>
        <v>#REF!</v>
      </c>
    </row>
    <row r="33" spans="1:5" ht="12.75">
      <c r="A33" s="80" t="e">
        <f>#REF!</f>
        <v>#REF!</v>
      </c>
      <c r="B33" s="76" t="e">
        <f>IF(#REF!="","",CONCATENATE(VLOOKUP(#REF!,#REF!,1)," ",VLOOKUP(#REF!,#REF!,2)))</f>
        <v>#REF!</v>
      </c>
      <c r="C33" s="76" t="e">
        <f>IF(#REF!="","",CONCATENATE(VLOOKUP(#REF!,#REF!,3)))</f>
        <v>#REF!</v>
      </c>
      <c r="D33" s="76" t="e">
        <f>IF(#REF!="","",CONCATENATE(VLOOKUP(#REF!,#REF!,1)," ",VLOOKUP(#REF!,#REF!,2)))</f>
        <v>#REF!</v>
      </c>
      <c r="E33" s="76" t="e">
        <f>IF(#REF!="","",CONCATENATE(VLOOKUP(#REF!,#REF!,3)))</f>
        <v>#REF!</v>
      </c>
    </row>
    <row r="34" spans="1:5" ht="12.75">
      <c r="A34" s="80" t="e">
        <f>#REF!</f>
        <v>#REF!</v>
      </c>
      <c r="B34" s="76" t="e">
        <f>IF(#REF!="","",CONCATENATE(VLOOKUP(#REF!,#REF!,1)," ",VLOOKUP(#REF!,#REF!,2)))</f>
        <v>#REF!</v>
      </c>
      <c r="C34" s="76" t="e">
        <f>IF(#REF!="","",CONCATENATE(VLOOKUP(#REF!,#REF!,3)))</f>
        <v>#REF!</v>
      </c>
      <c r="D34" s="76" t="e">
        <f>IF(#REF!="","",CONCATENATE(VLOOKUP(#REF!,#REF!,1)," ",VLOOKUP(#REF!,#REF!,2)))</f>
        <v>#REF!</v>
      </c>
      <c r="E34" s="76" t="e">
        <f>IF(#REF!="","",CONCATENATE(VLOOKUP(#REF!,#REF!,3)))</f>
        <v>#REF!</v>
      </c>
    </row>
    <row r="35" spans="1:5" ht="12.75">
      <c r="A35" s="80" t="e">
        <f>#REF!</f>
        <v>#REF!</v>
      </c>
      <c r="B35" s="76" t="e">
        <f>IF(#REF!="","",CONCATENATE(VLOOKUP(#REF!,#REF!,1)," ",VLOOKUP(#REF!,#REF!,2)))</f>
        <v>#REF!</v>
      </c>
      <c r="C35" s="76" t="e">
        <f>IF(#REF!="","",CONCATENATE(VLOOKUP(#REF!,#REF!,3)))</f>
        <v>#REF!</v>
      </c>
      <c r="D35" s="76" t="e">
        <f>IF(#REF!="","",CONCATENATE(VLOOKUP(#REF!,#REF!,1)," ",VLOOKUP(#REF!,#REF!,2)))</f>
        <v>#REF!</v>
      </c>
      <c r="E35" s="76" t="e">
        <f>IF(#REF!="","",CONCATENATE(VLOOKUP(#REF!,#REF!,3)))</f>
        <v>#REF!</v>
      </c>
    </row>
    <row r="36" spans="1:5" ht="12.75">
      <c r="A36" s="80" t="e">
        <f>#REF!</f>
        <v>#REF!</v>
      </c>
      <c r="B36" s="76" t="e">
        <f>IF(#REF!="","",CONCATENATE(VLOOKUP(#REF!,#REF!,1)," ",VLOOKUP(#REF!,#REF!,2)))</f>
        <v>#REF!</v>
      </c>
      <c r="C36" s="76" t="e">
        <f>IF(#REF!="","",CONCATENATE(VLOOKUP(#REF!,#REF!,3)))</f>
        <v>#REF!</v>
      </c>
      <c r="D36" s="76" t="e">
        <f>IF(#REF!="","",CONCATENATE(VLOOKUP(#REF!,#REF!,1)," ",VLOOKUP(#REF!,#REF!,2)))</f>
        <v>#REF!</v>
      </c>
      <c r="E36" s="76" t="e">
        <f>IF(#REF!="","",CONCATENATE(VLOOKUP(#REF!,#REF!,3)))</f>
        <v>#REF!</v>
      </c>
    </row>
    <row r="37" spans="1:5" ht="12.75">
      <c r="A37" s="80" t="e">
        <f>#REF!</f>
        <v>#REF!</v>
      </c>
      <c r="B37" s="76" t="e">
        <f>IF(#REF!="","",CONCATENATE(VLOOKUP(#REF!,#REF!,1)," ",VLOOKUP(#REF!,#REF!,2)))</f>
        <v>#REF!</v>
      </c>
      <c r="C37" s="76" t="e">
        <f>IF(#REF!="","",CONCATENATE(VLOOKUP(#REF!,#REF!,3)))</f>
        <v>#REF!</v>
      </c>
      <c r="D37" s="76" t="e">
        <f>IF(#REF!="","",CONCATENATE(VLOOKUP(#REF!,#REF!,1)," ",VLOOKUP(#REF!,#REF!,2)))</f>
        <v>#REF!</v>
      </c>
      <c r="E37" s="76" t="e">
        <f>IF(#REF!="","",CONCATENATE(VLOOKUP(#REF!,#REF!,3)))</f>
        <v>#REF!</v>
      </c>
    </row>
    <row r="38" spans="1:5" ht="12.75">
      <c r="A38" s="80" t="e">
        <f>#REF!</f>
        <v>#REF!</v>
      </c>
      <c r="B38" s="76" t="e">
        <f>IF(#REF!="","",CONCATENATE(VLOOKUP(#REF!,#REF!,1)," ",VLOOKUP(#REF!,#REF!,2)))</f>
        <v>#REF!</v>
      </c>
      <c r="C38" s="76" t="e">
        <f>IF(#REF!="","",CONCATENATE(VLOOKUP(#REF!,#REF!,3)))</f>
        <v>#REF!</v>
      </c>
      <c r="D38" s="76" t="e">
        <f>IF(#REF!="","",CONCATENATE(VLOOKUP(#REF!,#REF!,1)," ",VLOOKUP(#REF!,#REF!,2)))</f>
        <v>#REF!</v>
      </c>
      <c r="E38" s="76" t="e">
        <f>IF(#REF!="","",CONCATENATE(VLOOKUP(#REF!,#REF!,3)))</f>
        <v>#REF!</v>
      </c>
    </row>
    <row r="39" spans="1:5" ht="12.75">
      <c r="A39" s="80" t="e">
        <f>#REF!</f>
        <v>#REF!</v>
      </c>
      <c r="B39" s="76" t="e">
        <f>IF(#REF!="","",CONCATENATE(VLOOKUP(#REF!,#REF!,1)," ",VLOOKUP(#REF!,#REF!,2)))</f>
        <v>#REF!</v>
      </c>
      <c r="C39" s="76" t="e">
        <f>IF(#REF!="","",CONCATENATE(VLOOKUP(#REF!,#REF!,3)))</f>
        <v>#REF!</v>
      </c>
      <c r="D39" s="76" t="e">
        <f>IF(#REF!="","",CONCATENATE(VLOOKUP(#REF!,#REF!,1)," ",VLOOKUP(#REF!,#REF!,2)))</f>
        <v>#REF!</v>
      </c>
      <c r="E39" s="76" t="e">
        <f>IF(#REF!="","",CONCATENATE(VLOOKUP(#REF!,#REF!,3)))</f>
        <v>#REF!</v>
      </c>
    </row>
    <row r="40" spans="1:5" ht="12.75">
      <c r="A40" s="80" t="e">
        <f>#REF!</f>
        <v>#REF!</v>
      </c>
      <c r="B40" s="76" t="e">
        <f>IF(#REF!="","",CONCATENATE(VLOOKUP(#REF!,#REF!,1)," ",VLOOKUP(#REF!,#REF!,2)))</f>
        <v>#REF!</v>
      </c>
      <c r="C40" s="76" t="e">
        <f>IF(#REF!="","",CONCATENATE(VLOOKUP(#REF!,#REF!,3)))</f>
        <v>#REF!</v>
      </c>
      <c r="D40" s="76" t="e">
        <f>IF(#REF!="","",CONCATENATE(VLOOKUP(#REF!,#REF!,1)," ",VLOOKUP(#REF!,#REF!,2)))</f>
        <v>#REF!</v>
      </c>
      <c r="E40" s="76" t="e">
        <f>IF(#REF!="","",CONCATENATE(VLOOKUP(#REF!,#REF!,3)))</f>
        <v>#REF!</v>
      </c>
    </row>
    <row r="41" spans="1:5" ht="12.75">
      <c r="A41" s="80" t="e">
        <f>#REF!</f>
        <v>#REF!</v>
      </c>
      <c r="B41" s="76" t="e">
        <f>IF(#REF!="","",CONCATENATE(VLOOKUP(#REF!,#REF!,1)," ",VLOOKUP(#REF!,#REF!,2)))</f>
        <v>#REF!</v>
      </c>
      <c r="C41" s="76" t="e">
        <f>IF(#REF!="","",CONCATENATE(VLOOKUP(#REF!,#REF!,3)))</f>
        <v>#REF!</v>
      </c>
      <c r="D41" s="76" t="e">
        <f>IF(#REF!="","",CONCATENATE(VLOOKUP(#REF!,#REF!,1)," ",VLOOKUP(#REF!,#REF!,2)))</f>
        <v>#REF!</v>
      </c>
      <c r="E41" s="76" t="e">
        <f>IF(#REF!="","",CONCATENATE(VLOOKUP(#REF!,#REF!,3)))</f>
        <v>#REF!</v>
      </c>
    </row>
    <row r="42" spans="1:5" ht="12.75">
      <c r="A42" s="80" t="e">
        <f>#REF!</f>
        <v>#REF!</v>
      </c>
      <c r="B42" s="76" t="e">
        <f>IF(#REF!="","",CONCATENATE(VLOOKUP(#REF!,#REF!,1)," ",VLOOKUP(#REF!,#REF!,2)))</f>
        <v>#REF!</v>
      </c>
      <c r="C42" s="76" t="e">
        <f>IF(#REF!="","",CONCATENATE(VLOOKUP(#REF!,#REF!,3)))</f>
        <v>#REF!</v>
      </c>
      <c r="D42" s="76" t="e">
        <f>IF(#REF!="","",CONCATENATE(VLOOKUP(#REF!,#REF!,1)," ",VLOOKUP(#REF!,#REF!,2)))</f>
        <v>#REF!</v>
      </c>
      <c r="E42" s="76" t="e">
        <f>IF(#REF!="","",CONCATENATE(VLOOKUP(#REF!,#REF!,3)))</f>
        <v>#REF!</v>
      </c>
    </row>
    <row r="43" spans="1:5" ht="12.75">
      <c r="A43" s="80" t="e">
        <f>#REF!</f>
        <v>#REF!</v>
      </c>
      <c r="B43" s="76" t="e">
        <f>IF(#REF!="","",CONCATENATE(VLOOKUP(#REF!,#REF!,1)," ",VLOOKUP(#REF!,#REF!,2)))</f>
        <v>#REF!</v>
      </c>
      <c r="C43" s="76" t="e">
        <f>IF(#REF!="","",CONCATENATE(VLOOKUP(#REF!,#REF!,3)))</f>
        <v>#REF!</v>
      </c>
      <c r="D43" s="76" t="e">
        <f>IF(#REF!="","",CONCATENATE(VLOOKUP(#REF!,#REF!,1)," ",VLOOKUP(#REF!,#REF!,2)))</f>
        <v>#REF!</v>
      </c>
      <c r="E43" s="76" t="e">
        <f>IF(#REF!="","",CONCATENATE(VLOOKUP(#REF!,#REF!,3)))</f>
        <v>#REF!</v>
      </c>
    </row>
    <row r="44" spans="1:5" ht="12.75">
      <c r="A44" s="80" t="e">
        <f>#REF!</f>
        <v>#REF!</v>
      </c>
      <c r="B44" s="76" t="e">
        <f>IF(#REF!="","",CONCATENATE(VLOOKUP(#REF!,#REF!,1)," ",VLOOKUP(#REF!,#REF!,2)))</f>
        <v>#REF!</v>
      </c>
      <c r="C44" s="76" t="e">
        <f>IF(#REF!="","",CONCATENATE(VLOOKUP(#REF!,#REF!,3)))</f>
        <v>#REF!</v>
      </c>
      <c r="D44" s="76" t="e">
        <f>IF(#REF!="","",CONCATENATE(VLOOKUP(#REF!,#REF!,1)," ",VLOOKUP(#REF!,#REF!,2)))</f>
        <v>#REF!</v>
      </c>
      <c r="E44" s="76" t="e">
        <f>IF(#REF!="","",CONCATENATE(VLOOKUP(#REF!,#REF!,3)))</f>
        <v>#REF!</v>
      </c>
    </row>
    <row r="45" spans="1:5" ht="12.75">
      <c r="A45" s="80" t="e">
        <f>#REF!</f>
        <v>#REF!</v>
      </c>
      <c r="B45" s="76" t="e">
        <f>IF(#REF!="","",CONCATENATE(VLOOKUP(#REF!,#REF!,1)," ",VLOOKUP(#REF!,#REF!,2)))</f>
        <v>#REF!</v>
      </c>
      <c r="C45" s="76" t="e">
        <f>IF(#REF!="","",CONCATENATE(VLOOKUP(#REF!,#REF!,3)))</f>
        <v>#REF!</v>
      </c>
      <c r="D45" s="76" t="e">
        <f>IF(#REF!="","",CONCATENATE(VLOOKUP(#REF!,#REF!,1)," ",VLOOKUP(#REF!,#REF!,2)))</f>
        <v>#REF!</v>
      </c>
      <c r="E45" s="76" t="e">
        <f>IF(#REF!="","",CONCATENATE(VLOOKUP(#REF!,#REF!,3)))</f>
        <v>#REF!</v>
      </c>
    </row>
    <row r="46" spans="1:5" ht="12.75">
      <c r="A46" s="80" t="e">
        <f>#REF!</f>
        <v>#REF!</v>
      </c>
      <c r="B46" s="76" t="e">
        <f>IF(#REF!="","",CONCATENATE(VLOOKUP(#REF!,#REF!,1)," ",VLOOKUP(#REF!,#REF!,2)))</f>
        <v>#REF!</v>
      </c>
      <c r="C46" s="76" t="e">
        <f>IF(#REF!="","",CONCATENATE(VLOOKUP(#REF!,#REF!,3)))</f>
        <v>#REF!</v>
      </c>
      <c r="D46" s="76" t="e">
        <f>IF(#REF!="","",CONCATENATE(VLOOKUP(#REF!,#REF!,1)," ",VLOOKUP(#REF!,#REF!,2)))</f>
        <v>#REF!</v>
      </c>
      <c r="E46" s="76" t="e">
        <f>IF(#REF!="","",CONCATENATE(VLOOKUP(#REF!,#REF!,3)))</f>
        <v>#REF!</v>
      </c>
    </row>
    <row r="47" spans="1:5" ht="12.75">
      <c r="A47" s="80" t="e">
        <f>#REF!</f>
        <v>#REF!</v>
      </c>
      <c r="B47" s="76" t="e">
        <f>IF(#REF!="","",CONCATENATE(VLOOKUP(#REF!,#REF!,1)," ",VLOOKUP(#REF!,#REF!,2)))</f>
        <v>#REF!</v>
      </c>
      <c r="C47" s="76" t="e">
        <f>IF(#REF!="","",CONCATENATE(VLOOKUP(#REF!,#REF!,3)))</f>
        <v>#REF!</v>
      </c>
      <c r="D47" s="76" t="e">
        <f>IF(#REF!="","",CONCATENATE(VLOOKUP(#REF!,#REF!,1)," ",VLOOKUP(#REF!,#REF!,2)))</f>
        <v>#REF!</v>
      </c>
      <c r="E47" s="76" t="e">
        <f>IF(#REF!="","",CONCATENATE(VLOOKUP(#REF!,#REF!,3)))</f>
        <v>#REF!</v>
      </c>
    </row>
    <row r="48" spans="1:5" ht="12.75">
      <c r="A48" s="80" t="e">
        <f>#REF!</f>
        <v>#REF!</v>
      </c>
      <c r="B48" s="76" t="e">
        <f>IF(#REF!="","",CONCATENATE(VLOOKUP(#REF!,#REF!,1)," ",VLOOKUP(#REF!,#REF!,2)))</f>
        <v>#REF!</v>
      </c>
      <c r="C48" s="76" t="e">
        <f>IF(#REF!="","",CONCATENATE(VLOOKUP(#REF!,#REF!,3)))</f>
        <v>#REF!</v>
      </c>
      <c r="D48" s="76" t="e">
        <f>IF(#REF!="","",CONCATENATE(VLOOKUP(#REF!,#REF!,1)," ",VLOOKUP(#REF!,#REF!,2)))</f>
        <v>#REF!</v>
      </c>
      <c r="E48" s="76" t="e">
        <f>IF(#REF!="","",CONCATENATE(VLOOKUP(#REF!,#REF!,3)))</f>
        <v>#REF!</v>
      </c>
    </row>
    <row r="49" spans="1:5" ht="12.75">
      <c r="A49" s="80" t="e">
        <f>#REF!</f>
        <v>#REF!</v>
      </c>
      <c r="B49" s="76" t="e">
        <f>IF(#REF!="","",CONCATENATE(VLOOKUP(#REF!,#REF!,1)," ",VLOOKUP(#REF!,#REF!,2)))</f>
        <v>#REF!</v>
      </c>
      <c r="C49" s="76" t="e">
        <f>IF(#REF!="","",CONCATENATE(VLOOKUP(#REF!,#REF!,3)))</f>
        <v>#REF!</v>
      </c>
      <c r="D49" s="76" t="e">
        <f>IF(#REF!="","",CONCATENATE(VLOOKUP(#REF!,#REF!,1)," ",VLOOKUP(#REF!,#REF!,2)))</f>
        <v>#REF!</v>
      </c>
      <c r="E49" s="76" t="e">
        <f>IF(#REF!="","",CONCATENATE(VLOOKUP(#REF!,#REF!,3)))</f>
        <v>#REF!</v>
      </c>
    </row>
    <row r="50" spans="1:5" ht="12.75">
      <c r="A50" s="80" t="e">
        <f>#REF!</f>
        <v>#REF!</v>
      </c>
      <c r="B50" s="76" t="e">
        <f>IF(#REF!="","",CONCATENATE(VLOOKUP(#REF!,#REF!,1)," ",VLOOKUP(#REF!,#REF!,2)))</f>
        <v>#REF!</v>
      </c>
      <c r="C50" s="76" t="e">
        <f>IF(#REF!="","",CONCATENATE(VLOOKUP(#REF!,#REF!,3)))</f>
        <v>#REF!</v>
      </c>
      <c r="D50" s="76" t="e">
        <f>IF(#REF!="","",CONCATENATE(VLOOKUP(#REF!,#REF!,1)," ",VLOOKUP(#REF!,#REF!,2)))</f>
        <v>#REF!</v>
      </c>
      <c r="E50" s="76" t="e">
        <f>IF(#REF!="","",CONCATENATE(VLOOKUP(#REF!,#REF!,3)))</f>
        <v>#REF!</v>
      </c>
    </row>
    <row r="51" spans="1:5" ht="12.75">
      <c r="A51" s="80" t="e">
        <f>#REF!</f>
        <v>#REF!</v>
      </c>
      <c r="B51" s="76" t="e">
        <f>IF(#REF!="","",CONCATENATE(VLOOKUP(#REF!,#REF!,1)," ",VLOOKUP(#REF!,#REF!,2)))</f>
        <v>#REF!</v>
      </c>
      <c r="C51" s="76" t="e">
        <f>IF(#REF!="","",CONCATENATE(VLOOKUP(#REF!,#REF!,3)))</f>
        <v>#REF!</v>
      </c>
      <c r="D51" s="76" t="e">
        <f>IF(#REF!="","",CONCATENATE(VLOOKUP(#REF!,#REF!,1)," ",VLOOKUP(#REF!,#REF!,2)))</f>
        <v>#REF!</v>
      </c>
      <c r="E51" s="76" t="e">
        <f>IF(#REF!="","",CONCATENATE(VLOOKUP(#REF!,#REF!,3)))</f>
        <v>#REF!</v>
      </c>
    </row>
    <row r="52" spans="1:5" ht="12.75">
      <c r="A52" s="80" t="e">
        <f>#REF!</f>
        <v>#REF!</v>
      </c>
      <c r="B52" s="76" t="e">
        <f>IF(#REF!="","",CONCATENATE(VLOOKUP(#REF!,#REF!,1)," ",VLOOKUP(#REF!,#REF!,2)))</f>
        <v>#REF!</v>
      </c>
      <c r="C52" s="76" t="e">
        <f>IF(#REF!="","",CONCATENATE(VLOOKUP(#REF!,#REF!,3)))</f>
        <v>#REF!</v>
      </c>
      <c r="D52" s="76" t="e">
        <f>IF(#REF!="","",CONCATENATE(VLOOKUP(#REF!,#REF!,1)," ",VLOOKUP(#REF!,#REF!,2)))</f>
        <v>#REF!</v>
      </c>
      <c r="E52" s="76" t="e">
        <f>IF(#REF!="","",CONCATENATE(VLOOKUP(#REF!,#REF!,3)))</f>
        <v>#REF!</v>
      </c>
    </row>
    <row r="53" spans="1:5" ht="12.75">
      <c r="A53" s="80" t="e">
        <f>#REF!</f>
        <v>#REF!</v>
      </c>
      <c r="B53" s="76" t="e">
        <f>IF(#REF!="","",CONCATENATE(VLOOKUP(#REF!,#REF!,1)," ",VLOOKUP(#REF!,#REF!,2)))</f>
        <v>#REF!</v>
      </c>
      <c r="C53" s="76" t="e">
        <f>IF(#REF!="","",CONCATENATE(VLOOKUP(#REF!,#REF!,3)))</f>
        <v>#REF!</v>
      </c>
      <c r="D53" s="76" t="e">
        <f>IF(#REF!="","",CONCATENATE(VLOOKUP(#REF!,#REF!,1)," ",VLOOKUP(#REF!,#REF!,2)))</f>
        <v>#REF!</v>
      </c>
      <c r="E53" s="76" t="e">
        <f>IF(#REF!="","",CONCATENATE(VLOOKUP(#REF!,#REF!,3)))</f>
        <v>#REF!</v>
      </c>
    </row>
    <row r="54" spans="1:5" ht="12.75">
      <c r="A54" s="80" t="e">
        <f>#REF!</f>
        <v>#REF!</v>
      </c>
      <c r="B54" s="76" t="e">
        <f>IF(#REF!="","",CONCATENATE(VLOOKUP(#REF!,#REF!,1)," ",VLOOKUP(#REF!,#REF!,2)))</f>
        <v>#REF!</v>
      </c>
      <c r="C54" s="76" t="e">
        <f>IF(#REF!="","",CONCATENATE(VLOOKUP(#REF!,#REF!,3)))</f>
        <v>#REF!</v>
      </c>
      <c r="D54" s="76" t="e">
        <f>IF(#REF!="","",CONCATENATE(VLOOKUP(#REF!,#REF!,1)," ",VLOOKUP(#REF!,#REF!,2)))</f>
        <v>#REF!</v>
      </c>
      <c r="E54" s="76" t="e">
        <f>IF(#REF!="","",CONCATENATE(VLOOKUP(#REF!,#REF!,3)))</f>
        <v>#REF!</v>
      </c>
    </row>
    <row r="55" spans="1:5" ht="12.75">
      <c r="A55" s="80" t="e">
        <f>#REF!</f>
        <v>#REF!</v>
      </c>
      <c r="B55" s="76" t="e">
        <f>IF(#REF!="","",CONCATENATE(VLOOKUP(#REF!,#REF!,1)," ",VLOOKUP(#REF!,#REF!,2)))</f>
        <v>#REF!</v>
      </c>
      <c r="C55" s="76" t="e">
        <f>IF(#REF!="","",CONCATENATE(VLOOKUP(#REF!,#REF!,3)))</f>
        <v>#REF!</v>
      </c>
      <c r="D55" s="76" t="e">
        <f>IF(#REF!="","",CONCATENATE(VLOOKUP(#REF!,#REF!,1)," ",VLOOKUP(#REF!,#REF!,2)))</f>
        <v>#REF!</v>
      </c>
      <c r="E55" s="76" t="e">
        <f>IF(#REF!="","",CONCATENATE(VLOOKUP(#REF!,#REF!,3)))</f>
        <v>#REF!</v>
      </c>
    </row>
    <row r="56" spans="1:5" ht="12.75">
      <c r="A56" s="80" t="e">
        <f>#REF!</f>
        <v>#REF!</v>
      </c>
      <c r="B56" s="76" t="e">
        <f>IF(#REF!="","",CONCATENATE(VLOOKUP(#REF!,#REF!,1)," ",VLOOKUP(#REF!,#REF!,2)))</f>
        <v>#REF!</v>
      </c>
      <c r="C56" s="76" t="e">
        <f>IF(#REF!="","",CONCATENATE(VLOOKUP(#REF!,#REF!,3)))</f>
        <v>#REF!</v>
      </c>
      <c r="D56" s="76" t="e">
        <f>IF(#REF!="","",CONCATENATE(VLOOKUP(#REF!,#REF!,1)," ",VLOOKUP(#REF!,#REF!,2)))</f>
        <v>#REF!</v>
      </c>
      <c r="E56" s="76" t="e">
        <f>IF(#REF!="","",CONCATENATE(VLOOKUP(#REF!,#REF!,3)))</f>
        <v>#REF!</v>
      </c>
    </row>
    <row r="57" spans="1:5" ht="12.75">
      <c r="A57" s="80" t="e">
        <f>#REF!</f>
        <v>#REF!</v>
      </c>
      <c r="B57" s="76" t="e">
        <f>IF(#REF!="","",CONCATENATE(VLOOKUP(#REF!,#REF!,1)," ",VLOOKUP(#REF!,#REF!,2)))</f>
        <v>#REF!</v>
      </c>
      <c r="C57" s="76" t="e">
        <f>IF(#REF!="","",CONCATENATE(VLOOKUP(#REF!,#REF!,3)))</f>
        <v>#REF!</v>
      </c>
      <c r="D57" s="76" t="e">
        <f>IF(#REF!="","",CONCATENATE(VLOOKUP(#REF!,#REF!,1)," ",VLOOKUP(#REF!,#REF!,2)))</f>
        <v>#REF!</v>
      </c>
      <c r="E57" s="76" t="e">
        <f>IF(#REF!="","",CONCATENATE(VLOOKUP(#REF!,#REF!,3)))</f>
        <v>#REF!</v>
      </c>
    </row>
    <row r="58" spans="1:5" ht="12.75">
      <c r="A58" s="80" t="e">
        <f>#REF!</f>
        <v>#REF!</v>
      </c>
      <c r="B58" s="76" t="e">
        <f>IF(#REF!="","",CONCATENATE(VLOOKUP(#REF!,#REF!,1)," ",VLOOKUP(#REF!,#REF!,2)))</f>
        <v>#REF!</v>
      </c>
      <c r="C58" s="76" t="e">
        <f>IF(#REF!="","",CONCATENATE(VLOOKUP(#REF!,#REF!,3)))</f>
        <v>#REF!</v>
      </c>
      <c r="D58" s="76" t="e">
        <f>IF(#REF!="","",CONCATENATE(VLOOKUP(#REF!,#REF!,1)," ",VLOOKUP(#REF!,#REF!,2)))</f>
        <v>#REF!</v>
      </c>
      <c r="E58" s="76" t="e">
        <f>IF(#REF!="","",CONCATENATE(VLOOKUP(#REF!,#REF!,3)))</f>
        <v>#REF!</v>
      </c>
    </row>
    <row r="59" spans="1:5" ht="12.75">
      <c r="A59" s="80" t="e">
        <f>#REF!</f>
        <v>#REF!</v>
      </c>
      <c r="B59" s="76" t="e">
        <f>IF(#REF!="","",CONCATENATE(VLOOKUP(#REF!,#REF!,1)," ",VLOOKUP(#REF!,#REF!,2)))</f>
        <v>#REF!</v>
      </c>
      <c r="C59" s="76" t="e">
        <f>IF(#REF!="","",CONCATENATE(VLOOKUP(#REF!,#REF!,3)))</f>
        <v>#REF!</v>
      </c>
      <c r="D59" s="76" t="e">
        <f>IF(#REF!="","",CONCATENATE(VLOOKUP(#REF!,#REF!,1)," ",VLOOKUP(#REF!,#REF!,2)))</f>
        <v>#REF!</v>
      </c>
      <c r="E59" s="76" t="e">
        <f>IF(#REF!="","",CONCATENATE(VLOOKUP(#REF!,#REF!,3)))</f>
        <v>#REF!</v>
      </c>
    </row>
    <row r="60" spans="1:5" ht="12.75">
      <c r="A60" s="80" t="e">
        <f>#REF!</f>
        <v>#REF!</v>
      </c>
      <c r="B60" s="76" t="e">
        <f>IF(#REF!="","",CONCATENATE(VLOOKUP(#REF!,#REF!,1)," ",VLOOKUP(#REF!,#REF!,2)))</f>
        <v>#REF!</v>
      </c>
      <c r="C60" s="76" t="e">
        <f>IF(#REF!="","",CONCATENATE(VLOOKUP(#REF!,#REF!,3)))</f>
        <v>#REF!</v>
      </c>
      <c r="D60" s="76" t="e">
        <f>IF(#REF!="","",CONCATENATE(VLOOKUP(#REF!,#REF!,1)," ",VLOOKUP(#REF!,#REF!,2)))</f>
        <v>#REF!</v>
      </c>
      <c r="E60" s="76" t="e">
        <f>IF(#REF!="","",CONCATENATE(VLOOKUP(#REF!,#REF!,3)))</f>
        <v>#REF!</v>
      </c>
    </row>
    <row r="61" spans="1:5" ht="12.75">
      <c r="A61" s="80" t="e">
        <f>#REF!</f>
        <v>#REF!</v>
      </c>
      <c r="B61" s="76" t="e">
        <f>IF(#REF!="","",CONCATENATE(VLOOKUP(#REF!,#REF!,1)," ",VLOOKUP(#REF!,#REF!,2)))</f>
        <v>#REF!</v>
      </c>
      <c r="C61" s="76" t="e">
        <f>IF(#REF!="","",CONCATENATE(VLOOKUP(#REF!,#REF!,3)))</f>
        <v>#REF!</v>
      </c>
      <c r="D61" s="76" t="e">
        <f>IF(#REF!="","",CONCATENATE(VLOOKUP(#REF!,#REF!,1)," ",VLOOKUP(#REF!,#REF!,2)))</f>
        <v>#REF!</v>
      </c>
      <c r="E61" s="76" t="e">
        <f>IF(#REF!="","",CONCATENATE(VLOOKUP(#REF!,#REF!,3)))</f>
        <v>#REF!</v>
      </c>
    </row>
    <row r="62" spans="1:5" ht="12.75">
      <c r="A62" s="80" t="e">
        <f>#REF!</f>
        <v>#REF!</v>
      </c>
      <c r="B62" s="76" t="e">
        <f>IF(#REF!="","",CONCATENATE(VLOOKUP(#REF!,#REF!,1)," ",VLOOKUP(#REF!,#REF!,2)))</f>
        <v>#REF!</v>
      </c>
      <c r="C62" s="76" t="e">
        <f>IF(#REF!="","",CONCATENATE(VLOOKUP(#REF!,#REF!,3)))</f>
        <v>#REF!</v>
      </c>
      <c r="D62" s="76" t="e">
        <f>IF(#REF!="","",CONCATENATE(VLOOKUP(#REF!,#REF!,1)," ",VLOOKUP(#REF!,#REF!,2)))</f>
        <v>#REF!</v>
      </c>
      <c r="E62" s="76" t="e">
        <f>IF(#REF!="","",CONCATENATE(VLOOKUP(#REF!,#REF!,3)))</f>
        <v>#REF!</v>
      </c>
    </row>
    <row r="63" spans="1:5" ht="12.75">
      <c r="A63" s="80" t="e">
        <f>#REF!</f>
        <v>#REF!</v>
      </c>
      <c r="B63" s="76" t="e">
        <f>IF(#REF!="","",CONCATENATE(VLOOKUP(#REF!,#REF!,1)," ",VLOOKUP(#REF!,#REF!,2)))</f>
        <v>#REF!</v>
      </c>
      <c r="C63" s="76" t="e">
        <f>IF(#REF!="","",CONCATENATE(VLOOKUP(#REF!,#REF!,3)))</f>
        <v>#REF!</v>
      </c>
      <c r="D63" s="76" t="e">
        <f>IF(#REF!="","",CONCATENATE(VLOOKUP(#REF!,#REF!,1)," ",VLOOKUP(#REF!,#REF!,2)))</f>
        <v>#REF!</v>
      </c>
      <c r="E63" s="76" t="e">
        <f>IF(#REF!="","",CONCATENATE(VLOOKUP(#REF!,#REF!,3)))</f>
        <v>#REF!</v>
      </c>
    </row>
    <row r="64" spans="1:5" ht="12.75">
      <c r="A64" s="80" t="e">
        <f>#REF!</f>
        <v>#REF!</v>
      </c>
      <c r="B64" s="76" t="e">
        <f>IF(#REF!="","",CONCATENATE(VLOOKUP(#REF!,#REF!,1)," ",VLOOKUP(#REF!,#REF!,2)))</f>
        <v>#REF!</v>
      </c>
      <c r="C64" s="76" t="e">
        <f>IF(#REF!="","",CONCATENATE(VLOOKUP(#REF!,#REF!,3)))</f>
        <v>#REF!</v>
      </c>
      <c r="D64" s="76" t="e">
        <f>IF(#REF!="","",CONCATENATE(VLOOKUP(#REF!,#REF!,1)," ",VLOOKUP(#REF!,#REF!,2)))</f>
        <v>#REF!</v>
      </c>
      <c r="E64" s="76" t="e">
        <f>IF(#REF!="","",CONCATENATE(VLOOKUP(#REF!,#REF!,3)))</f>
        <v>#REF!</v>
      </c>
    </row>
    <row r="65" spans="1:5" ht="12.75">
      <c r="A65" s="76"/>
      <c r="B65" s="76" t="e">
        <f>IF(#REF!="","",CONCATENATE(VLOOKUP(#REF!,#REF!,1)," ",VLOOKUP(#REF!,#REF!,2)))</f>
        <v>#REF!</v>
      </c>
      <c r="C65" s="76" t="e">
        <f>IF(#REF!="","",CONCATENATE(VLOOKUP(#REF!,#REF!,3)))</f>
        <v>#REF!</v>
      </c>
      <c r="D65" s="76" t="e">
        <f>IF(#REF!="","",CONCATENATE(VLOOKUP(#REF!,#REF!,1)," ",VLOOKUP(#REF!,#REF!,2)))</f>
        <v>#REF!</v>
      </c>
      <c r="E65" s="76" t="e">
        <f>IF(#REF!="","",CONCATENATE(VLOOKUP(#REF!,#REF!,3)))</f>
        <v>#REF!</v>
      </c>
    </row>
    <row r="66" spans="1:5" ht="12.75">
      <c r="A66" s="76"/>
      <c r="B66" s="76" t="e">
        <f>IF(#REF!="","",CONCATENATE(VLOOKUP(#REF!,#REF!,1)," ",VLOOKUP(#REF!,#REF!,2)))</f>
        <v>#REF!</v>
      </c>
      <c r="C66" s="76" t="e">
        <f>IF(#REF!="","",CONCATENATE(VLOOKUP(#REF!,#REF!,3)))</f>
        <v>#REF!</v>
      </c>
      <c r="D66" s="76" t="e">
        <f>IF(#REF!="","",CONCATENATE(VLOOKUP(#REF!,#REF!,1)," ",VLOOKUP(#REF!,#REF!,2)))</f>
        <v>#REF!</v>
      </c>
      <c r="E66" s="76" t="e">
        <f>IF(#REF!="","",CONCATENATE(VLOOKUP(#REF!,#REF!,3)))</f>
        <v>#REF!</v>
      </c>
    </row>
    <row r="67" spans="1:5" ht="12.75">
      <c r="A67" s="80"/>
      <c r="B67" s="76" t="e">
        <f>IF(#REF!="","",CONCATENATE(VLOOKUP(#REF!,#REF!,1)," ",VLOOKUP(#REF!,#REF!,2)))</f>
        <v>#REF!</v>
      </c>
      <c r="C67" s="76" t="e">
        <f>IF(#REF!="","",CONCATENATE(VLOOKUP(#REF!,#REF!,3)))</f>
        <v>#REF!</v>
      </c>
      <c r="D67" s="76" t="e">
        <f>IF(#REF!="","",CONCATENATE(VLOOKUP(#REF!,#REF!,1)," ",VLOOKUP(#REF!,#REF!,2)))</f>
        <v>#REF!</v>
      </c>
      <c r="E67" s="76" t="e">
        <f>IF(#REF!="","",CONCATENATE(VLOOKUP(#REF!,#REF!,3)))</f>
        <v>#REF!</v>
      </c>
    </row>
    <row r="68" spans="1:5" ht="12.75">
      <c r="A68" s="76"/>
      <c r="B68" s="76" t="e">
        <f>IF(#REF!="","",CONCATENATE(VLOOKUP(#REF!,#REF!,1)," ",VLOOKUP(#REF!,#REF!,2)))</f>
        <v>#REF!</v>
      </c>
      <c r="C68" s="76" t="e">
        <f>IF(#REF!="","",CONCATENATE(VLOOKUP(#REF!,#REF!,3)))</f>
        <v>#REF!</v>
      </c>
      <c r="D68" s="76" t="e">
        <f>IF(#REF!="","",CONCATENATE(VLOOKUP(#REF!,#REF!,1)," ",VLOOKUP(#REF!,#REF!,2)))</f>
        <v>#REF!</v>
      </c>
      <c r="E68" s="76" t="e">
        <f>IF(#REF!="","",CONCATENATE(VLOOKUP(#REF!,#REF!,3)))</f>
        <v>#REF!</v>
      </c>
    </row>
    <row r="69" spans="1:5" ht="12.75">
      <c r="A69" s="80"/>
      <c r="B69" s="76" t="e">
        <f>IF(#REF!="","",CONCATENATE(VLOOKUP(#REF!,#REF!,1)," ",VLOOKUP(#REF!,#REF!,2)))</f>
        <v>#REF!</v>
      </c>
      <c r="C69" s="76" t="e">
        <f>IF(#REF!="","",CONCATENATE(VLOOKUP(#REF!,#REF!,3)))</f>
        <v>#REF!</v>
      </c>
      <c r="D69" s="76" t="e">
        <f>IF(#REF!="","",CONCATENATE(VLOOKUP(#REF!,#REF!,1)," ",VLOOKUP(#REF!,#REF!,2)))</f>
        <v>#REF!</v>
      </c>
      <c r="E69" s="76" t="e">
        <f>IF(#REF!="","",CONCATENATE(VLOOKUP(#REF!,#REF!,3)))</f>
        <v>#REF!</v>
      </c>
    </row>
    <row r="70" spans="1:5" ht="12.75">
      <c r="A70" s="80" t="e">
        <f>#REF!</f>
        <v>#REF!</v>
      </c>
      <c r="B70" s="76" t="e">
        <f>IF(#REF!="","",CONCATENATE(VLOOKUP(#REF!,#REF!,1)," ",VLOOKUP(#REF!,#REF!,2)))</f>
        <v>#REF!</v>
      </c>
      <c r="C70" s="76" t="e">
        <f>IF(#REF!="","",CONCATENATE(VLOOKUP(#REF!,#REF!,3)))</f>
        <v>#REF!</v>
      </c>
      <c r="D70" s="76" t="e">
        <f>IF(#REF!="","",CONCATENATE(VLOOKUP(#REF!,#REF!,1)," ",VLOOKUP(#REF!,#REF!,2)))</f>
        <v>#REF!</v>
      </c>
      <c r="E70" s="76" t="e">
        <f>IF(#REF!="","",CONCATENATE(VLOOKUP(#REF!,#REF!,3)))</f>
        <v>#REF!</v>
      </c>
    </row>
    <row r="71" spans="1:5" ht="12.75">
      <c r="A71" s="80" t="e">
        <f>#REF!</f>
        <v>#REF!</v>
      </c>
      <c r="B71" s="76" t="e">
        <f>IF(#REF!="","",CONCATENATE(VLOOKUP(#REF!,#REF!,1)," ",VLOOKUP(#REF!,#REF!,2)))</f>
        <v>#REF!</v>
      </c>
      <c r="C71" s="76" t="e">
        <f>IF(#REF!="","",CONCATENATE(VLOOKUP(#REF!,#REF!,3)))</f>
        <v>#REF!</v>
      </c>
      <c r="D71" s="76" t="e">
        <f>IF(#REF!="","",CONCATENATE(VLOOKUP(#REF!,#REF!,1)," ",VLOOKUP(#REF!,#REF!,2)))</f>
        <v>#REF!</v>
      </c>
      <c r="E71" s="76" t="e">
        <f>IF(#REF!="","",CONCATENATE(VLOOKUP(#REF!,#REF!,3)))</f>
        <v>#REF!</v>
      </c>
    </row>
    <row r="72" spans="1:5" ht="12.75">
      <c r="A72" s="80" t="e">
        <f>#REF!</f>
        <v>#REF!</v>
      </c>
      <c r="B72" s="76" t="e">
        <f>IF(#REF!="","",CONCATENATE(VLOOKUP(#REF!,#REF!,1)," ",VLOOKUP(#REF!,#REF!,2)))</f>
        <v>#REF!</v>
      </c>
      <c r="C72" s="76" t="e">
        <f>IF(#REF!="","",CONCATENATE(VLOOKUP(#REF!,#REF!,3)))</f>
        <v>#REF!</v>
      </c>
      <c r="D72" s="76" t="e">
        <f>IF(#REF!="","",CONCATENATE(VLOOKUP(#REF!,#REF!,1)," ",VLOOKUP(#REF!,#REF!,2)))</f>
        <v>#REF!</v>
      </c>
      <c r="E72" s="76" t="e">
        <f>IF(#REF!="","",CONCATENATE(VLOOKUP(#REF!,#REF!,3)))</f>
        <v>#REF!</v>
      </c>
    </row>
    <row r="73" spans="1:5" ht="12.75">
      <c r="A73" s="80" t="e">
        <f>#REF!</f>
        <v>#REF!</v>
      </c>
      <c r="B73" s="76" t="e">
        <f>IF(#REF!="","",CONCATENATE(VLOOKUP(#REF!,#REF!,1)," ",VLOOKUP(#REF!,#REF!,2)))</f>
        <v>#REF!</v>
      </c>
      <c r="C73" s="76" t="e">
        <f>IF(#REF!="","",CONCATENATE(VLOOKUP(#REF!,#REF!,3)))</f>
        <v>#REF!</v>
      </c>
      <c r="D73" s="76" t="e">
        <f>IF(#REF!="","",CONCATENATE(VLOOKUP(#REF!,#REF!,1)," ",VLOOKUP(#REF!,#REF!,2)))</f>
        <v>#REF!</v>
      </c>
      <c r="E73" s="76" t="e">
        <f>IF(#REF!="","",CONCATENATE(VLOOKUP(#REF!,#REF!,3)))</f>
        <v>#REF!</v>
      </c>
    </row>
    <row r="74" spans="1:5" ht="12.75">
      <c r="A74" s="80" t="e">
        <f>#REF!</f>
        <v>#REF!</v>
      </c>
      <c r="B74" s="76" t="e">
        <f>IF(#REF!="","",CONCATENATE(VLOOKUP(#REF!,#REF!,1)," ",VLOOKUP(#REF!,#REF!,2)))</f>
        <v>#REF!</v>
      </c>
      <c r="C74" s="76" t="e">
        <f>IF(#REF!="","",CONCATENATE(VLOOKUP(#REF!,#REF!,3)))</f>
        <v>#REF!</v>
      </c>
      <c r="D74" s="76" t="e">
        <f>IF(#REF!="","",CONCATENATE(VLOOKUP(#REF!,#REF!,1)," ",VLOOKUP(#REF!,#REF!,2)))</f>
        <v>#REF!</v>
      </c>
      <c r="E74" s="76" t="e">
        <f>IF(#REF!="","",CONCATENATE(VLOOKUP(#REF!,#REF!,3)))</f>
        <v>#REF!</v>
      </c>
    </row>
    <row r="75" spans="1:5" ht="12.75">
      <c r="A75" s="80" t="e">
        <f>#REF!</f>
        <v>#REF!</v>
      </c>
      <c r="B75" s="76" t="e">
        <f>IF(#REF!="","",CONCATENATE(VLOOKUP(#REF!,#REF!,1)," ",VLOOKUP(#REF!,#REF!,2)))</f>
        <v>#REF!</v>
      </c>
      <c r="C75" s="76" t="e">
        <f>IF(#REF!="","",CONCATENATE(VLOOKUP(#REF!,#REF!,3)))</f>
        <v>#REF!</v>
      </c>
      <c r="D75" s="76" t="e">
        <f>IF(#REF!="","",CONCATENATE(VLOOKUP(#REF!,#REF!,1)," ",VLOOKUP(#REF!,#REF!,2)))</f>
        <v>#REF!</v>
      </c>
      <c r="E75" s="76" t="e">
        <f>IF(#REF!="","",CONCATENATE(VLOOKUP(#REF!,#REF!,3)))</f>
        <v>#REF!</v>
      </c>
    </row>
    <row r="76" spans="1:5" ht="12.75">
      <c r="A76" s="80" t="e">
        <f>#REF!</f>
        <v>#REF!</v>
      </c>
      <c r="B76" s="76" t="e">
        <f>IF(#REF!="","",CONCATENATE(VLOOKUP(#REF!,#REF!,1)," ",VLOOKUP(#REF!,#REF!,2)))</f>
        <v>#REF!</v>
      </c>
      <c r="C76" s="76" t="e">
        <f>IF(#REF!="","",CONCATENATE(VLOOKUP(#REF!,#REF!,3)))</f>
        <v>#REF!</v>
      </c>
      <c r="D76" s="76" t="e">
        <f>IF(#REF!="","",CONCATENATE(VLOOKUP(#REF!,#REF!,1)," ",VLOOKUP(#REF!,#REF!,2)))</f>
        <v>#REF!</v>
      </c>
      <c r="E76" s="76" t="e">
        <f>IF(#REF!="","",CONCATENATE(VLOOKUP(#REF!,#REF!,3)))</f>
        <v>#REF!</v>
      </c>
    </row>
    <row r="77" spans="1:5" ht="12.75">
      <c r="A77" s="80" t="e">
        <f>#REF!</f>
        <v>#REF!</v>
      </c>
      <c r="B77" s="76" t="e">
        <f>IF(#REF!="","",CONCATENATE(VLOOKUP(#REF!,#REF!,1)," ",VLOOKUP(#REF!,#REF!,2)))</f>
        <v>#REF!</v>
      </c>
      <c r="C77" s="76" t="e">
        <f>IF(#REF!="","",CONCATENATE(VLOOKUP(#REF!,#REF!,3)))</f>
        <v>#REF!</v>
      </c>
      <c r="D77" s="76" t="e">
        <f>IF(#REF!="","",CONCATENATE(VLOOKUP(#REF!,#REF!,1)," ",VLOOKUP(#REF!,#REF!,2)))</f>
        <v>#REF!</v>
      </c>
      <c r="E77" s="76" t="e">
        <f>IF(#REF!="","",CONCATENATE(VLOOKUP(#REF!,#REF!,3)))</f>
        <v>#REF!</v>
      </c>
    </row>
    <row r="78" spans="1:5" ht="12.75">
      <c r="A78" s="76"/>
      <c r="B78" s="76" t="e">
        <f>IF(#REF!="","",CONCATENATE(VLOOKUP(#REF!,#REF!,1)," ",VLOOKUP(#REF!,#REF!,2)))</f>
        <v>#REF!</v>
      </c>
      <c r="C78" s="76" t="e">
        <f>IF(#REF!="","",CONCATENATE(VLOOKUP(#REF!,#REF!,3)))</f>
        <v>#REF!</v>
      </c>
      <c r="D78" s="76" t="e">
        <f>IF(#REF!="","",CONCATENATE(VLOOKUP(#REF!,#REF!,1)," ",VLOOKUP(#REF!,#REF!,2)))</f>
        <v>#REF!</v>
      </c>
      <c r="E78" s="76" t="e">
        <f>IF(#REF!="","",CONCATENATE(VLOOKUP(#REF!,#REF!,3)))</f>
        <v>#REF!</v>
      </c>
    </row>
    <row r="79" spans="1:5" ht="12.75">
      <c r="A79" s="76"/>
      <c r="B79" s="76" t="e">
        <f>IF(#REF!="","",CONCATENATE(VLOOKUP(#REF!,#REF!,1)," ",VLOOKUP(#REF!,#REF!,2)))</f>
        <v>#REF!</v>
      </c>
      <c r="C79" s="76" t="e">
        <f>IF(#REF!="","",CONCATENATE(VLOOKUP(#REF!,#REF!,3)))</f>
        <v>#REF!</v>
      </c>
      <c r="D79" s="76" t="e">
        <f>IF(#REF!="","",CONCATENATE(VLOOKUP(#REF!,#REF!,1)," ",VLOOKUP(#REF!,#REF!,2)))</f>
        <v>#REF!</v>
      </c>
      <c r="E79" s="76" t="e">
        <f>IF(#REF!="","",CONCATENATE(VLOOKUP(#REF!,#REF!,3)))</f>
        <v>#REF!</v>
      </c>
    </row>
    <row r="80" spans="1:5" ht="12.75">
      <c r="A80" s="76"/>
      <c r="B80" s="76" t="e">
        <f>IF(#REF!="","",CONCATENATE(VLOOKUP(#REF!,#REF!,1)," ",VLOOKUP(#REF!,#REF!,2)))</f>
        <v>#REF!</v>
      </c>
      <c r="C80" s="76" t="e">
        <f>IF(#REF!="","",CONCATENATE(VLOOKUP(#REF!,#REF!,3)))</f>
        <v>#REF!</v>
      </c>
      <c r="D80" s="76" t="e">
        <f>IF(#REF!="","",CONCATENATE(VLOOKUP(#REF!,#REF!,1)," ",VLOOKUP(#REF!,#REF!,2)))</f>
        <v>#REF!</v>
      </c>
      <c r="E80" s="76" t="e">
        <f>IF(#REF!="","",CONCATENATE(VLOOKUP(#REF!,#REF!,3)))</f>
        <v>#REF!</v>
      </c>
    </row>
  </sheetData>
  <sheetProtection formatCells="0" formatColumns="0" formatRows="0" insertColumns="0" insertRows="0" deleteRows="0" sort="0" autoFilter="0"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G160"/>
  <sheetViews>
    <sheetView zoomScalePageLayoutView="0" workbookViewId="0" topLeftCell="A112">
      <selection activeCell="B1" sqref="B1"/>
    </sheetView>
  </sheetViews>
  <sheetFormatPr defaultColWidth="9.00390625" defaultRowHeight="12.75"/>
  <cols>
    <col min="1" max="1" width="25.875" style="112" customWidth="1"/>
    <col min="2" max="2" width="5.625" style="75" customWidth="1"/>
    <col min="3" max="3" width="20.375" style="0" customWidth="1"/>
    <col min="4" max="4" width="25.25390625" style="0" customWidth="1"/>
    <col min="5" max="5" width="20.125" style="0" customWidth="1"/>
    <col min="6" max="6" width="27.75390625" style="0" customWidth="1"/>
    <col min="7" max="7" width="9.125" style="113" customWidth="1"/>
  </cols>
  <sheetData>
    <row r="1" spans="1:7" ht="12.75" customHeight="1">
      <c r="A1" s="77" t="e">
        <f>#REF!</f>
        <v>#REF!</v>
      </c>
      <c r="B1" s="77" t="s">
        <v>56</v>
      </c>
      <c r="C1" s="79" t="e">
        <f>IF(#REF!="","",CONCATENATE(VLOOKUP(#REF!,#REF!,1)," ",VLOOKUP(#REF!,#REF!,2)))</f>
        <v>#REF!</v>
      </c>
      <c r="D1" s="79" t="e">
        <f>IF(#REF!="","",VLOOKUP(#REF!,#REF!,3))</f>
        <v>#REF!</v>
      </c>
      <c r="E1" s="79" t="e">
        <f>IF(#REF!="","",CONCATENATE(VLOOKUP(#REF!,#REF!,1)," ",VLOOKUP(#REF!,#REF!,2)))</f>
        <v>#REF!</v>
      </c>
      <c r="F1" s="79" t="e">
        <f>IF(#REF!="","",VLOOKUP(#REF!,#REF!,3))</f>
        <v>#REF!</v>
      </c>
      <c r="G1" s="256">
        <v>1</v>
      </c>
    </row>
    <row r="2" spans="1:7" ht="12.75" customHeight="1">
      <c r="A2" s="77" t="e">
        <f>#REF!</f>
        <v>#REF!</v>
      </c>
      <c r="B2" s="77" t="s">
        <v>56</v>
      </c>
      <c r="C2" s="79" t="e">
        <f>IF(#REF!="","",CONCATENATE(VLOOKUP(#REF!,#REF!,1)," ",VLOOKUP(#REF!,#REF!,2)))</f>
        <v>#REF!</v>
      </c>
      <c r="D2" s="79" t="e">
        <f>IF(#REF!="","",VLOOKUP(#REF!,#REF!,3))</f>
        <v>#REF!</v>
      </c>
      <c r="E2" s="79" t="e">
        <f>IF(#REF!="","",CONCATENATE(VLOOKUP(#REF!,#REF!,1)," ",VLOOKUP(#REF!,#REF!,2)))</f>
        <v>#REF!</v>
      </c>
      <c r="F2" s="79" t="e">
        <f>IF(#REF!="","",VLOOKUP(#REF!,#REF!,3))</f>
        <v>#REF!</v>
      </c>
      <c r="G2" s="256"/>
    </row>
    <row r="3" spans="1:7" ht="12.75" customHeight="1">
      <c r="A3" s="110" t="e">
        <f>#REF!</f>
        <v>#REF!</v>
      </c>
      <c r="B3" s="80" t="s">
        <v>57</v>
      </c>
      <c r="C3" s="76" t="e">
        <f>IF(#REF!="","",CONCATENATE(VLOOKUP(#REF!,#REF!,1)," ",VLOOKUP(#REF!,#REF!,2)))</f>
        <v>#REF!</v>
      </c>
      <c r="D3" s="76" t="e">
        <f>IF(#REF!="","",VLOOKUP(#REF!,#REF!,3))</f>
        <v>#REF!</v>
      </c>
      <c r="E3" s="76" t="e">
        <f>IF(#REF!="","",CONCATENATE(VLOOKUP(#REF!,#REF!,1)," ",VLOOKUP(#REF!,#REF!,2)))</f>
        <v>#REF!</v>
      </c>
      <c r="F3" s="76" t="e">
        <f>IF(#REF!="","",VLOOKUP(#REF!,#REF!,3))</f>
        <v>#REF!</v>
      </c>
      <c r="G3" s="257">
        <v>2</v>
      </c>
    </row>
    <row r="4" spans="1:7" ht="12.75" customHeight="1">
      <c r="A4" s="110" t="e">
        <f>#REF!</f>
        <v>#REF!</v>
      </c>
      <c r="B4" s="80" t="s">
        <v>57</v>
      </c>
      <c r="C4" s="76" t="e">
        <f>IF(#REF!="","",CONCATENATE(VLOOKUP(#REF!,#REF!,1)," ",VLOOKUP(#REF!,#REF!,2)))</f>
        <v>#REF!</v>
      </c>
      <c r="D4" s="76" t="e">
        <f>IF(#REF!="","",VLOOKUP(#REF!,#REF!,3))</f>
        <v>#REF!</v>
      </c>
      <c r="E4" s="76" t="e">
        <f>IF(#REF!="","",CONCATENATE(VLOOKUP(#REF!,#REF!,1)," ",VLOOKUP(#REF!,#REF!,2)))</f>
        <v>#REF!</v>
      </c>
      <c r="F4" s="76" t="e">
        <f>IF(#REF!="","",VLOOKUP(#REF!,#REF!,3))</f>
        <v>#REF!</v>
      </c>
      <c r="G4" s="257"/>
    </row>
    <row r="5" spans="1:7" ht="12.75" customHeight="1">
      <c r="A5" s="77" t="e">
        <f>#REF!</f>
        <v>#REF!</v>
      </c>
      <c r="B5" s="77" t="s">
        <v>58</v>
      </c>
      <c r="C5" s="79" t="e">
        <f>IF(#REF!="","",CONCATENATE(VLOOKUP(#REF!,#REF!,1)," ",VLOOKUP(#REF!,#REF!,2)))</f>
        <v>#REF!</v>
      </c>
      <c r="D5" s="79" t="e">
        <f>IF(#REF!="","",VLOOKUP(#REF!,#REF!,3))</f>
        <v>#REF!</v>
      </c>
      <c r="E5" s="79" t="e">
        <f>IF(#REF!="","",CONCATENATE(VLOOKUP(#REF!,#REF!,1)," ",VLOOKUP(#REF!,#REF!,2)))</f>
        <v>#REF!</v>
      </c>
      <c r="F5" s="79" t="e">
        <f>IF(#REF!="","",VLOOKUP(#REF!,#REF!,3))</f>
        <v>#REF!</v>
      </c>
      <c r="G5" s="256">
        <v>3</v>
      </c>
    </row>
    <row r="6" spans="1:7" ht="12.75" customHeight="1">
      <c r="A6" s="77" t="e">
        <f>#REF!</f>
        <v>#REF!</v>
      </c>
      <c r="B6" s="77" t="s">
        <v>58</v>
      </c>
      <c r="C6" s="79" t="e">
        <f>IF(#REF!="","",CONCATENATE(VLOOKUP(#REF!,#REF!,1)," ",VLOOKUP(#REF!,#REF!,2)))</f>
        <v>#REF!</v>
      </c>
      <c r="D6" s="79" t="e">
        <f>IF(#REF!="","",VLOOKUP(#REF!,#REF!,3))</f>
        <v>#REF!</v>
      </c>
      <c r="E6" s="79" t="e">
        <f>IF(#REF!="","",CONCATENATE(VLOOKUP(#REF!,#REF!,1)," ",VLOOKUP(#REF!,#REF!,2)))</f>
        <v>#REF!</v>
      </c>
      <c r="F6" s="79" t="e">
        <f>IF(#REF!="","",VLOOKUP(#REF!,#REF!,3))</f>
        <v>#REF!</v>
      </c>
      <c r="G6" s="256"/>
    </row>
    <row r="7" spans="1:7" ht="12.75" customHeight="1">
      <c r="A7" s="110" t="e">
        <f>#REF!</f>
        <v>#REF!</v>
      </c>
      <c r="B7" s="80" t="s">
        <v>59</v>
      </c>
      <c r="C7" s="76" t="e">
        <f>IF(#REF!="","",CONCATENATE(VLOOKUP(#REF!,#REF!,1)," ",VLOOKUP(#REF!,#REF!,2)))</f>
        <v>#REF!</v>
      </c>
      <c r="D7" s="76" t="e">
        <f>IF(#REF!="","",VLOOKUP(#REF!,#REF!,3))</f>
        <v>#REF!</v>
      </c>
      <c r="E7" s="76" t="e">
        <f>IF(#REF!="","",CONCATENATE(VLOOKUP(#REF!,#REF!,1)," ",VLOOKUP(#REF!,#REF!,2)))</f>
        <v>#REF!</v>
      </c>
      <c r="F7" s="76" t="e">
        <f>IF(#REF!="","",VLOOKUP(#REF!,#REF!,3))</f>
        <v>#REF!</v>
      </c>
      <c r="G7" s="257">
        <v>4</v>
      </c>
    </row>
    <row r="8" spans="1:7" ht="12.75" customHeight="1">
      <c r="A8" s="110" t="e">
        <f>#REF!</f>
        <v>#REF!</v>
      </c>
      <c r="B8" s="80" t="s">
        <v>59</v>
      </c>
      <c r="C8" s="76" t="e">
        <f>IF(#REF!="","",CONCATENATE(VLOOKUP(#REF!,#REF!,1)," ",VLOOKUP(#REF!,#REF!,2)))</f>
        <v>#REF!</v>
      </c>
      <c r="D8" s="76" t="e">
        <f>IF(#REF!="","",VLOOKUP(#REF!,#REF!,3))</f>
        <v>#REF!</v>
      </c>
      <c r="E8" s="76" t="e">
        <f>IF(#REF!="","",CONCATENATE(VLOOKUP(#REF!,#REF!,1)," ",VLOOKUP(#REF!,#REF!,2)))</f>
        <v>#REF!</v>
      </c>
      <c r="F8" s="76" t="e">
        <f>IF(#REF!="","",VLOOKUP(#REF!,#REF!,3))</f>
        <v>#REF!</v>
      </c>
      <c r="G8" s="257"/>
    </row>
    <row r="9" spans="1:7" ht="12.75" customHeight="1">
      <c r="A9" s="77" t="e">
        <f>#REF!</f>
        <v>#REF!</v>
      </c>
      <c r="B9" s="77" t="s">
        <v>60</v>
      </c>
      <c r="C9" s="79" t="e">
        <f>IF(#REF!="","",CONCATENATE(VLOOKUP(#REF!,#REF!,1)," ",VLOOKUP(#REF!,#REF!,2)))</f>
        <v>#REF!</v>
      </c>
      <c r="D9" s="79" t="e">
        <f>IF(#REF!="","",VLOOKUP(#REF!,#REF!,3))</f>
        <v>#REF!</v>
      </c>
      <c r="E9" s="79" t="e">
        <f>IF(#REF!="","",CONCATENATE(VLOOKUP(#REF!,#REF!,1)," ",VLOOKUP(#REF!,#REF!,2)))</f>
        <v>#REF!</v>
      </c>
      <c r="F9" s="79" t="e">
        <f>IF(#REF!="","",VLOOKUP(#REF!,#REF!,3))</f>
        <v>#REF!</v>
      </c>
      <c r="G9" s="256">
        <v>5</v>
      </c>
    </row>
    <row r="10" spans="1:7" ht="12.75" customHeight="1">
      <c r="A10" s="77" t="e">
        <f>#REF!</f>
        <v>#REF!</v>
      </c>
      <c r="B10" s="77" t="s">
        <v>60</v>
      </c>
      <c r="C10" s="79" t="e">
        <f>IF(#REF!="","",CONCATENATE(VLOOKUP(#REF!,#REF!,1)," ",VLOOKUP(#REF!,#REF!,2)))</f>
        <v>#REF!</v>
      </c>
      <c r="D10" s="79" t="e">
        <f>IF(#REF!="","",VLOOKUP(#REF!,#REF!,3))</f>
        <v>#REF!</v>
      </c>
      <c r="E10" s="79" t="e">
        <f>IF(#REF!="","",CONCATENATE(VLOOKUP(#REF!,#REF!,1)," ",VLOOKUP(#REF!,#REF!,2)))</f>
        <v>#REF!</v>
      </c>
      <c r="F10" s="79" t="e">
        <f>IF(#REF!="","",VLOOKUP(#REF!,#REF!,3))</f>
        <v>#REF!</v>
      </c>
      <c r="G10" s="256"/>
    </row>
    <row r="11" spans="1:7" ht="12.75" customHeight="1">
      <c r="A11" s="110" t="e">
        <f>#REF!</f>
        <v>#REF!</v>
      </c>
      <c r="B11" s="80" t="s">
        <v>61</v>
      </c>
      <c r="C11" s="76" t="e">
        <f>IF(#REF!="","",CONCATENATE(VLOOKUP(#REF!,#REF!,1)," ",VLOOKUP(#REF!,#REF!,2)))</f>
        <v>#REF!</v>
      </c>
      <c r="D11" s="76" t="e">
        <f>IF(#REF!="","",VLOOKUP(#REF!,#REF!,3))</f>
        <v>#REF!</v>
      </c>
      <c r="E11" s="76" t="e">
        <f>IF(#REF!="","",CONCATENATE(VLOOKUP(#REF!,#REF!,1)," ",VLOOKUP(#REF!,#REF!,2)))</f>
        <v>#REF!</v>
      </c>
      <c r="F11" s="76" t="e">
        <f>IF(#REF!="","",VLOOKUP(#REF!,#REF!,3))</f>
        <v>#REF!</v>
      </c>
      <c r="G11" s="257">
        <v>6</v>
      </c>
    </row>
    <row r="12" spans="1:7" ht="12.75" customHeight="1">
      <c r="A12" s="110" t="e">
        <f>#REF!</f>
        <v>#REF!</v>
      </c>
      <c r="B12" s="80" t="s">
        <v>61</v>
      </c>
      <c r="C12" s="76" t="e">
        <f>IF(#REF!="","",CONCATENATE(VLOOKUP(#REF!,#REF!,1)," ",VLOOKUP(#REF!,#REF!,2)))</f>
        <v>#REF!</v>
      </c>
      <c r="D12" s="76" t="e">
        <f>IF(#REF!="","",VLOOKUP(#REF!,#REF!,3))</f>
        <v>#REF!</v>
      </c>
      <c r="E12" s="76" t="e">
        <f>IF(#REF!="","",CONCATENATE(VLOOKUP(#REF!,#REF!,1)," ",VLOOKUP(#REF!,#REF!,2)))</f>
        <v>#REF!</v>
      </c>
      <c r="F12" s="76" t="e">
        <f>IF(#REF!="","",VLOOKUP(#REF!,#REF!,3))</f>
        <v>#REF!</v>
      </c>
      <c r="G12" s="257"/>
    </row>
    <row r="13" spans="1:7" ht="12.75" customHeight="1">
      <c r="A13" s="77" t="e">
        <f>#REF!</f>
        <v>#REF!</v>
      </c>
      <c r="B13" s="77" t="s">
        <v>62</v>
      </c>
      <c r="C13" s="79" t="e">
        <f>IF(#REF!="","",CONCATENATE(VLOOKUP(#REF!,#REF!,1)," ",VLOOKUP(#REF!,#REF!,2)))</f>
        <v>#REF!</v>
      </c>
      <c r="D13" s="79" t="e">
        <f>IF(#REF!="","",VLOOKUP(#REF!,#REF!,3))</f>
        <v>#REF!</v>
      </c>
      <c r="E13" s="79" t="e">
        <f>IF(#REF!="","",CONCATENATE(VLOOKUP(#REF!,#REF!,1)," ",VLOOKUP(#REF!,#REF!,2)))</f>
        <v>#REF!</v>
      </c>
      <c r="F13" s="79" t="e">
        <f>IF(#REF!="","",VLOOKUP(#REF!,#REF!,3))</f>
        <v>#REF!</v>
      </c>
      <c r="G13" s="256">
        <v>7</v>
      </c>
    </row>
    <row r="14" spans="1:7" ht="12.75" customHeight="1">
      <c r="A14" s="77" t="e">
        <f>#REF!</f>
        <v>#REF!</v>
      </c>
      <c r="B14" s="77" t="s">
        <v>62</v>
      </c>
      <c r="C14" s="79" t="e">
        <f>IF(#REF!="","",CONCATENATE(VLOOKUP(#REF!,#REF!,1)," ",VLOOKUP(#REF!,#REF!,2)))</f>
        <v>#REF!</v>
      </c>
      <c r="D14" s="79" t="e">
        <f>IF(#REF!="","",VLOOKUP(#REF!,#REF!,3))</f>
        <v>#REF!</v>
      </c>
      <c r="E14" s="79" t="e">
        <f>IF(#REF!="","",CONCATENATE(VLOOKUP(#REF!,#REF!,1)," ",VLOOKUP(#REF!,#REF!,2)))</f>
        <v>#REF!</v>
      </c>
      <c r="F14" s="79" t="e">
        <f>IF(#REF!="","",VLOOKUP(#REF!,#REF!,3))</f>
        <v>#REF!</v>
      </c>
      <c r="G14" s="256"/>
    </row>
    <row r="15" spans="1:7" ht="12.75" customHeight="1">
      <c r="A15" s="110" t="e">
        <f>#REF!</f>
        <v>#REF!</v>
      </c>
      <c r="B15" s="80" t="s">
        <v>63</v>
      </c>
      <c r="C15" s="76" t="e">
        <f>IF(#REF!="","",CONCATENATE(VLOOKUP(#REF!,#REF!,1)," ",VLOOKUP(#REF!,#REF!,2)))</f>
        <v>#REF!</v>
      </c>
      <c r="D15" s="76" t="e">
        <f>IF(#REF!="","",VLOOKUP(#REF!,#REF!,3))</f>
        <v>#REF!</v>
      </c>
      <c r="E15" s="76" t="e">
        <f>IF(#REF!="","",CONCATENATE(VLOOKUP(#REF!,#REF!,1)," ",VLOOKUP(#REF!,#REF!,2)))</f>
        <v>#REF!</v>
      </c>
      <c r="F15" s="76" t="e">
        <f>IF(#REF!="","",VLOOKUP(#REF!,#REF!,3))</f>
        <v>#REF!</v>
      </c>
      <c r="G15" s="257">
        <v>8</v>
      </c>
    </row>
    <row r="16" spans="1:7" ht="12.75" customHeight="1">
      <c r="A16" s="110" t="e">
        <f>#REF!</f>
        <v>#REF!</v>
      </c>
      <c r="B16" s="80" t="s">
        <v>63</v>
      </c>
      <c r="C16" s="76" t="e">
        <f>IF(#REF!="","",CONCATENATE(VLOOKUP(#REF!,#REF!,1)," ",VLOOKUP(#REF!,#REF!,2)))</f>
        <v>#REF!</v>
      </c>
      <c r="D16" s="76" t="e">
        <f>IF(#REF!="","",VLOOKUP(#REF!,#REF!,3))</f>
        <v>#REF!</v>
      </c>
      <c r="E16" s="76" t="e">
        <f>IF(#REF!="","",CONCATENATE(VLOOKUP(#REF!,#REF!,1)," ",VLOOKUP(#REF!,#REF!,2)))</f>
        <v>#REF!</v>
      </c>
      <c r="F16" s="76" t="e">
        <f>IF(#REF!="","",VLOOKUP(#REF!,#REF!,3))</f>
        <v>#REF!</v>
      </c>
      <c r="G16" s="257"/>
    </row>
    <row r="17" spans="1:7" ht="12.75" customHeight="1">
      <c r="A17" s="77" t="e">
        <f>#REF!</f>
        <v>#REF!</v>
      </c>
      <c r="B17" s="77" t="s">
        <v>64</v>
      </c>
      <c r="C17" s="79" t="e">
        <f>IF(#REF!="","",CONCATENATE(VLOOKUP(#REF!,#REF!,1)," ",VLOOKUP(#REF!,#REF!,2)))</f>
        <v>#REF!</v>
      </c>
      <c r="D17" s="79" t="e">
        <f>IF(#REF!="","",VLOOKUP(#REF!,#REF!,3))</f>
        <v>#REF!</v>
      </c>
      <c r="E17" s="79" t="e">
        <f>IF(#REF!="","",CONCATENATE(VLOOKUP(#REF!,#REF!,1)," ",VLOOKUP(#REF!,#REF!,2)))</f>
        <v>#REF!</v>
      </c>
      <c r="F17" s="79" t="e">
        <f>IF(#REF!="","",VLOOKUP(#REF!,#REF!,3))</f>
        <v>#REF!</v>
      </c>
      <c r="G17" s="256">
        <v>9</v>
      </c>
    </row>
    <row r="18" spans="1:7" ht="12.75" customHeight="1">
      <c r="A18" s="77" t="e">
        <f>#REF!</f>
        <v>#REF!</v>
      </c>
      <c r="B18" s="77" t="s">
        <v>64</v>
      </c>
      <c r="C18" s="79" t="e">
        <f>IF(#REF!="","",CONCATENATE(VLOOKUP(#REF!,#REF!,1)," ",VLOOKUP(#REF!,#REF!,2)))</f>
        <v>#REF!</v>
      </c>
      <c r="D18" s="79" t="e">
        <f>IF(#REF!="","",VLOOKUP(#REF!,#REF!,3))</f>
        <v>#REF!</v>
      </c>
      <c r="E18" s="79" t="e">
        <f>IF(#REF!="","",CONCATENATE(VLOOKUP(#REF!,#REF!,1)," ",VLOOKUP(#REF!,#REF!,2)))</f>
        <v>#REF!</v>
      </c>
      <c r="F18" s="79" t="e">
        <f>IF(#REF!="","",VLOOKUP(#REF!,#REF!,3))</f>
        <v>#REF!</v>
      </c>
      <c r="G18" s="256"/>
    </row>
    <row r="19" spans="1:7" ht="12.75" customHeight="1">
      <c r="A19" s="110" t="e">
        <f>#REF!</f>
        <v>#REF!</v>
      </c>
      <c r="B19" s="80" t="s">
        <v>65</v>
      </c>
      <c r="C19" s="76" t="e">
        <f>IF(#REF!="","",CONCATENATE(VLOOKUP(#REF!,#REF!,1)," ",VLOOKUP(#REF!,#REF!,2)))</f>
        <v>#REF!</v>
      </c>
      <c r="D19" s="76" t="e">
        <f>IF(#REF!="","",VLOOKUP(#REF!,#REF!,3))</f>
        <v>#REF!</v>
      </c>
      <c r="E19" s="76" t="e">
        <f>IF(#REF!="","",CONCATENATE(VLOOKUP(#REF!,#REF!,1)," ",VLOOKUP(#REF!,#REF!,2)))</f>
        <v>#REF!</v>
      </c>
      <c r="F19" s="76" t="e">
        <f>IF(#REF!="","",VLOOKUP(#REF!,#REF!,3))</f>
        <v>#REF!</v>
      </c>
      <c r="G19" s="257">
        <v>10</v>
      </c>
    </row>
    <row r="20" spans="1:7" ht="12.75" customHeight="1">
      <c r="A20" s="110" t="e">
        <f>#REF!</f>
        <v>#REF!</v>
      </c>
      <c r="B20" s="80" t="s">
        <v>65</v>
      </c>
      <c r="C20" s="76" t="e">
        <f>IF(#REF!="","",CONCATENATE(VLOOKUP(#REF!,#REF!,1)," ",VLOOKUP(#REF!,#REF!,2)))</f>
        <v>#REF!</v>
      </c>
      <c r="D20" s="76" t="e">
        <f>IF(#REF!="","",VLOOKUP(#REF!,#REF!,3))</f>
        <v>#REF!</v>
      </c>
      <c r="E20" s="76" t="e">
        <f>IF(#REF!="","",CONCATENATE(VLOOKUP(#REF!,#REF!,1)," ",VLOOKUP(#REF!,#REF!,2)))</f>
        <v>#REF!</v>
      </c>
      <c r="F20" s="76" t="e">
        <f>IF(#REF!="","",VLOOKUP(#REF!,#REF!,3))</f>
        <v>#REF!</v>
      </c>
      <c r="G20" s="257"/>
    </row>
    <row r="21" spans="1:7" ht="12.75" customHeight="1">
      <c r="A21" s="77" t="e">
        <f>#REF!</f>
        <v>#REF!</v>
      </c>
      <c r="B21" s="77" t="s">
        <v>66</v>
      </c>
      <c r="C21" s="79" t="e">
        <f>IF(#REF!="","",CONCATENATE(VLOOKUP(#REF!,#REF!,1)," ",VLOOKUP(#REF!,#REF!,2)))</f>
        <v>#REF!</v>
      </c>
      <c r="D21" s="79" t="e">
        <f>IF(#REF!="","",VLOOKUP(#REF!,#REF!,3))</f>
        <v>#REF!</v>
      </c>
      <c r="E21" s="79" t="e">
        <f>IF(#REF!="","",CONCATENATE(VLOOKUP(#REF!,#REF!,1)," ",VLOOKUP(#REF!,#REF!,2)))</f>
        <v>#REF!</v>
      </c>
      <c r="F21" s="79" t="e">
        <f>IF(#REF!="","",VLOOKUP(#REF!,#REF!,3))</f>
        <v>#REF!</v>
      </c>
      <c r="G21" s="256">
        <v>11</v>
      </c>
    </row>
    <row r="22" spans="1:7" ht="12.75" customHeight="1">
      <c r="A22" s="77" t="e">
        <f>#REF!</f>
        <v>#REF!</v>
      </c>
      <c r="B22" s="77" t="s">
        <v>66</v>
      </c>
      <c r="C22" s="79" t="e">
        <f>IF(#REF!="","",CONCATENATE(VLOOKUP(#REF!,#REF!,1)," ",VLOOKUP(#REF!,#REF!,2)))</f>
        <v>#REF!</v>
      </c>
      <c r="D22" s="79" t="e">
        <f>IF(#REF!="","",VLOOKUP(#REF!,#REF!,3))</f>
        <v>#REF!</v>
      </c>
      <c r="E22" s="79" t="e">
        <f>IF(#REF!="","",CONCATENATE(VLOOKUP(#REF!,#REF!,1)," ",VLOOKUP(#REF!,#REF!,2)))</f>
        <v>#REF!</v>
      </c>
      <c r="F22" s="79" t="e">
        <f>IF(#REF!="","",VLOOKUP(#REF!,#REF!,3))</f>
        <v>#REF!</v>
      </c>
      <c r="G22" s="256"/>
    </row>
    <row r="23" spans="1:7" ht="12.75" customHeight="1">
      <c r="A23" s="110" t="e">
        <f>#REF!</f>
        <v>#REF!</v>
      </c>
      <c r="B23" s="80" t="s">
        <v>67</v>
      </c>
      <c r="C23" s="76" t="e">
        <f>IF(#REF!="","",CONCATENATE(VLOOKUP(#REF!,#REF!,1)," ",VLOOKUP(#REF!,#REF!,2)))</f>
        <v>#REF!</v>
      </c>
      <c r="D23" s="76" t="e">
        <f>IF(#REF!="","",VLOOKUP(#REF!,#REF!,3))</f>
        <v>#REF!</v>
      </c>
      <c r="E23" s="76" t="e">
        <f>IF(#REF!="","",CONCATENATE(VLOOKUP(#REF!,#REF!,1)," ",VLOOKUP(#REF!,#REF!,2)))</f>
        <v>#REF!</v>
      </c>
      <c r="F23" s="76" t="e">
        <f>IF(#REF!="","",VLOOKUP(#REF!,#REF!,3))</f>
        <v>#REF!</v>
      </c>
      <c r="G23" s="257">
        <v>12</v>
      </c>
    </row>
    <row r="24" spans="1:7" ht="12.75" customHeight="1">
      <c r="A24" s="110" t="e">
        <f>#REF!</f>
        <v>#REF!</v>
      </c>
      <c r="B24" s="80" t="s">
        <v>67</v>
      </c>
      <c r="C24" s="76" t="e">
        <f>IF(#REF!="","",CONCATENATE(VLOOKUP(#REF!,#REF!,1)," ",VLOOKUP(#REF!,#REF!,2)))</f>
        <v>#REF!</v>
      </c>
      <c r="D24" s="76" t="e">
        <f>IF(#REF!="","",VLOOKUP(#REF!,#REF!,3))</f>
        <v>#REF!</v>
      </c>
      <c r="E24" s="76" t="e">
        <f>IF(#REF!="","",CONCATENATE(VLOOKUP(#REF!,#REF!,1)," ",VLOOKUP(#REF!,#REF!,2)))</f>
        <v>#REF!</v>
      </c>
      <c r="F24" s="76" t="e">
        <f>IF(#REF!="","",VLOOKUP(#REF!,#REF!,3))</f>
        <v>#REF!</v>
      </c>
      <c r="G24" s="257"/>
    </row>
    <row r="25" spans="1:7" ht="12.75" customHeight="1">
      <c r="A25" s="77" t="e">
        <f>#REF!</f>
        <v>#REF!</v>
      </c>
      <c r="B25" s="77" t="s">
        <v>68</v>
      </c>
      <c r="C25" s="79" t="e">
        <f>IF(#REF!="","",CONCATENATE(VLOOKUP(#REF!,#REF!,1)," ",VLOOKUP(#REF!,#REF!,2)))</f>
        <v>#REF!</v>
      </c>
      <c r="D25" s="79" t="e">
        <f>IF(#REF!="","",VLOOKUP(#REF!,#REF!,3))</f>
        <v>#REF!</v>
      </c>
      <c r="E25" s="79" t="e">
        <f>IF(#REF!="","",CONCATENATE(VLOOKUP(#REF!,#REF!,1)," ",VLOOKUP(#REF!,#REF!,2)))</f>
        <v>#REF!</v>
      </c>
      <c r="F25" s="79" t="e">
        <f>IF(#REF!="","",VLOOKUP(#REF!,#REF!,3))</f>
        <v>#REF!</v>
      </c>
      <c r="G25" s="256">
        <v>13</v>
      </c>
    </row>
    <row r="26" spans="1:7" ht="12.75" customHeight="1">
      <c r="A26" s="77" t="e">
        <f>#REF!</f>
        <v>#REF!</v>
      </c>
      <c r="B26" s="77" t="s">
        <v>68</v>
      </c>
      <c r="C26" s="79" t="e">
        <f>IF(#REF!="","",CONCATENATE(VLOOKUP(#REF!,#REF!,1)," ",VLOOKUP(#REF!,#REF!,2)))</f>
        <v>#REF!</v>
      </c>
      <c r="D26" s="79" t="e">
        <f>IF(#REF!="","",VLOOKUP(#REF!,#REF!,3))</f>
        <v>#REF!</v>
      </c>
      <c r="E26" s="79" t="e">
        <f>IF(#REF!="","",CONCATENATE(VLOOKUP(#REF!,#REF!,1)," ",VLOOKUP(#REF!,#REF!,2)))</f>
        <v>#REF!</v>
      </c>
      <c r="F26" s="79" t="e">
        <f>IF(#REF!="","",VLOOKUP(#REF!,#REF!,3))</f>
        <v>#REF!</v>
      </c>
      <c r="G26" s="256"/>
    </row>
    <row r="27" spans="1:7" ht="12.75" customHeight="1">
      <c r="A27" s="110" t="e">
        <f>#REF!</f>
        <v>#REF!</v>
      </c>
      <c r="B27" s="80" t="s">
        <v>69</v>
      </c>
      <c r="C27" s="76" t="e">
        <f>IF(#REF!="","",CONCATENATE(VLOOKUP(#REF!,#REF!,1)," ",VLOOKUP(#REF!,#REF!,2)))</f>
        <v>#REF!</v>
      </c>
      <c r="D27" s="76" t="e">
        <f>IF(#REF!="","",VLOOKUP(#REF!,#REF!,3))</f>
        <v>#REF!</v>
      </c>
      <c r="E27" s="76" t="e">
        <f>IF(#REF!="","",CONCATENATE(VLOOKUP(#REF!,#REF!,1)," ",VLOOKUP(#REF!,#REF!,2)))</f>
        <v>#REF!</v>
      </c>
      <c r="F27" s="76" t="e">
        <f>IF(#REF!="","",VLOOKUP(#REF!,#REF!,3))</f>
        <v>#REF!</v>
      </c>
      <c r="G27" s="257">
        <v>14</v>
      </c>
    </row>
    <row r="28" spans="1:7" ht="12.75" customHeight="1">
      <c r="A28" s="110" t="e">
        <f>#REF!</f>
        <v>#REF!</v>
      </c>
      <c r="B28" s="80" t="s">
        <v>69</v>
      </c>
      <c r="C28" s="76" t="e">
        <f>IF(#REF!="","",CONCATENATE(VLOOKUP(#REF!,#REF!,1)," ",VLOOKUP(#REF!,#REF!,2)))</f>
        <v>#REF!</v>
      </c>
      <c r="D28" s="76" t="e">
        <f>IF(#REF!="","",VLOOKUP(#REF!,#REF!,3))</f>
        <v>#REF!</v>
      </c>
      <c r="E28" s="76" t="e">
        <f>IF(#REF!="","",CONCATENATE(VLOOKUP(#REF!,#REF!,1)," ",VLOOKUP(#REF!,#REF!,2)))</f>
        <v>#REF!</v>
      </c>
      <c r="F28" s="76" t="e">
        <f>IF(#REF!="","",VLOOKUP(#REF!,#REF!,3))</f>
        <v>#REF!</v>
      </c>
      <c r="G28" s="257"/>
    </row>
    <row r="29" spans="1:7" ht="12.75" customHeight="1">
      <c r="A29" s="77" t="e">
        <f>#REF!</f>
        <v>#REF!</v>
      </c>
      <c r="B29" s="77" t="s">
        <v>70</v>
      </c>
      <c r="C29" s="79" t="e">
        <f>IF(#REF!="","",CONCATENATE(VLOOKUP(#REF!,#REF!,1)," ",VLOOKUP(#REF!,#REF!,2)))</f>
        <v>#REF!</v>
      </c>
      <c r="D29" s="79" t="e">
        <f>IF(#REF!="","",VLOOKUP(#REF!,#REF!,3))</f>
        <v>#REF!</v>
      </c>
      <c r="E29" s="79" t="e">
        <f>IF(#REF!="","",CONCATENATE(VLOOKUP(#REF!,#REF!,1)," ",VLOOKUP(#REF!,#REF!,2)))</f>
        <v>#REF!</v>
      </c>
      <c r="F29" s="79" t="e">
        <f>IF(#REF!="","",VLOOKUP(#REF!,#REF!,3))</f>
        <v>#REF!</v>
      </c>
      <c r="G29" s="256">
        <v>15</v>
      </c>
    </row>
    <row r="30" spans="1:7" ht="12.75" customHeight="1">
      <c r="A30" s="77" t="e">
        <f>#REF!</f>
        <v>#REF!</v>
      </c>
      <c r="B30" s="77" t="s">
        <v>70</v>
      </c>
      <c r="C30" s="79" t="e">
        <f>IF(#REF!="","",CONCATENATE(VLOOKUP(#REF!,#REF!,1)," ",VLOOKUP(#REF!,#REF!,2)))</f>
        <v>#REF!</v>
      </c>
      <c r="D30" s="79" t="e">
        <f>IF(#REF!="","",VLOOKUP(#REF!,#REF!,3))</f>
        <v>#REF!</v>
      </c>
      <c r="E30" s="79" t="e">
        <f>IF(#REF!="","",CONCATENATE(VLOOKUP(#REF!,#REF!,1)," ",VLOOKUP(#REF!,#REF!,2)))</f>
        <v>#REF!</v>
      </c>
      <c r="F30" s="79" t="e">
        <f>IF(#REF!="","",VLOOKUP(#REF!,#REF!,3))</f>
        <v>#REF!</v>
      </c>
      <c r="G30" s="256"/>
    </row>
    <row r="31" spans="1:7" ht="12.75" customHeight="1">
      <c r="A31" s="110" t="e">
        <f>#REF!</f>
        <v>#REF!</v>
      </c>
      <c r="B31" s="80" t="s">
        <v>71</v>
      </c>
      <c r="C31" s="76" t="e">
        <f>IF(#REF!="","",CONCATENATE(VLOOKUP(#REF!,#REF!,1)," ",VLOOKUP(#REF!,#REF!,2)))</f>
        <v>#REF!</v>
      </c>
      <c r="D31" s="76" t="e">
        <f>IF(#REF!="","",VLOOKUP(#REF!,#REF!,3))</f>
        <v>#REF!</v>
      </c>
      <c r="E31" s="76" t="e">
        <f>IF(#REF!="","",CONCATENATE(VLOOKUP(#REF!,#REF!,1)," ",VLOOKUP(#REF!,#REF!,2)))</f>
        <v>#REF!</v>
      </c>
      <c r="F31" s="76" t="e">
        <f>IF(#REF!="","",VLOOKUP(#REF!,#REF!,3))</f>
        <v>#REF!</v>
      </c>
      <c r="G31" s="258">
        <v>16</v>
      </c>
    </row>
    <row r="32" spans="1:7" ht="12.75" customHeight="1">
      <c r="A32" s="110" t="e">
        <f>#REF!</f>
        <v>#REF!</v>
      </c>
      <c r="B32" s="80" t="s">
        <v>71</v>
      </c>
      <c r="C32" s="76" t="e">
        <f>IF(#REF!="","",CONCATENATE(VLOOKUP(#REF!,#REF!,1)," ",VLOOKUP(#REF!,#REF!,2)))</f>
        <v>#REF!</v>
      </c>
      <c r="D32" s="76" t="e">
        <f>IF(#REF!="","",VLOOKUP(#REF!,#REF!,3))</f>
        <v>#REF!</v>
      </c>
      <c r="E32" s="76" t="e">
        <f>IF(#REF!="","",CONCATENATE(VLOOKUP(#REF!,#REF!,1)," ",VLOOKUP(#REF!,#REF!,2)))</f>
        <v>#REF!</v>
      </c>
      <c r="F32" s="76" t="e">
        <f>IF(#REF!="","",VLOOKUP(#REF!,#REF!,3))</f>
        <v>#REF!</v>
      </c>
      <c r="G32" s="258"/>
    </row>
    <row r="33" spans="1:7" ht="12.75" customHeight="1">
      <c r="A33" s="77" t="e">
        <f>#REF!</f>
        <v>#REF!</v>
      </c>
      <c r="B33" s="77" t="s">
        <v>88</v>
      </c>
      <c r="C33" s="79" t="e">
        <f>IF(#REF!="","",CONCATENATE(VLOOKUP(#REF!,#REF!,1)," ",VLOOKUP(#REF!,#REF!,2)))</f>
        <v>#REF!</v>
      </c>
      <c r="D33" s="79" t="e">
        <f>IF(#REF!="","",VLOOKUP(#REF!,#REF!,3))</f>
        <v>#REF!</v>
      </c>
      <c r="E33" s="79" t="e">
        <f>IF(#REF!="","",CONCATENATE(VLOOKUP(#REF!,#REF!,1)," ",VLOOKUP(#REF!,#REF!,2)))</f>
        <v>#REF!</v>
      </c>
      <c r="F33" s="79" t="e">
        <f>IF(#REF!="","",VLOOKUP(#REF!,#REF!,3))</f>
        <v>#REF!</v>
      </c>
      <c r="G33" s="256">
        <v>1</v>
      </c>
    </row>
    <row r="34" spans="1:7" ht="12.75" customHeight="1">
      <c r="A34" s="77" t="e">
        <f>#REF!</f>
        <v>#REF!</v>
      </c>
      <c r="B34" s="77" t="s">
        <v>88</v>
      </c>
      <c r="C34" s="79" t="e">
        <f>IF(#REF!="","",CONCATENATE(VLOOKUP(#REF!,#REF!,1)," ",VLOOKUP(#REF!,#REF!,2)))</f>
        <v>#REF!</v>
      </c>
      <c r="D34" s="79" t="e">
        <f>IF(#REF!="","",VLOOKUP(#REF!,#REF!,3))</f>
        <v>#REF!</v>
      </c>
      <c r="E34" s="79" t="e">
        <f>IF(#REF!="","",CONCATENATE(VLOOKUP(#REF!,#REF!,1)," ",VLOOKUP(#REF!,#REF!,2)))</f>
        <v>#REF!</v>
      </c>
      <c r="F34" s="79" t="e">
        <f>IF(#REF!="","",VLOOKUP(#REF!,#REF!,3))</f>
        <v>#REF!</v>
      </c>
      <c r="G34" s="256"/>
    </row>
    <row r="35" spans="1:7" ht="12.75" customHeight="1">
      <c r="A35" s="110" t="e">
        <f>#REF!</f>
        <v>#REF!</v>
      </c>
      <c r="B35" s="80" t="s">
        <v>89</v>
      </c>
      <c r="C35" s="76" t="e">
        <f>IF(#REF!="","",CONCATENATE(VLOOKUP(#REF!,#REF!,1)," ",VLOOKUP(#REF!,#REF!,2)))</f>
        <v>#REF!</v>
      </c>
      <c r="D35" s="76" t="e">
        <f>IF(#REF!="","",VLOOKUP(#REF!,#REF!,3))</f>
        <v>#REF!</v>
      </c>
      <c r="E35" s="76" t="e">
        <f>IF(#REF!="","",CONCATENATE(VLOOKUP(#REF!,#REF!,1)," ",VLOOKUP(#REF!,#REF!,2)))</f>
        <v>#REF!</v>
      </c>
      <c r="F35" s="76" t="e">
        <f>IF(#REF!="","",VLOOKUP(#REF!,#REF!,3))</f>
        <v>#REF!</v>
      </c>
      <c r="G35" s="257">
        <v>2</v>
      </c>
    </row>
    <row r="36" spans="1:7" ht="12.75" customHeight="1">
      <c r="A36" s="110" t="e">
        <f>#REF!</f>
        <v>#REF!</v>
      </c>
      <c r="B36" s="80" t="s">
        <v>89</v>
      </c>
      <c r="C36" s="76" t="e">
        <f>IF(#REF!="","",CONCATENATE(VLOOKUP(#REF!,#REF!,1)," ",VLOOKUP(#REF!,#REF!,2)))</f>
        <v>#REF!</v>
      </c>
      <c r="D36" s="76" t="e">
        <f>IF(#REF!="","",VLOOKUP(#REF!,#REF!,3))</f>
        <v>#REF!</v>
      </c>
      <c r="E36" s="76" t="e">
        <f>IF(#REF!="","",CONCATENATE(VLOOKUP(#REF!,#REF!,1)," ",VLOOKUP(#REF!,#REF!,2)))</f>
        <v>#REF!</v>
      </c>
      <c r="F36" s="76" t="e">
        <f>IF(#REF!="","",VLOOKUP(#REF!,#REF!,3))</f>
        <v>#REF!</v>
      </c>
      <c r="G36" s="257"/>
    </row>
    <row r="37" spans="1:7" ht="12.75" customHeight="1">
      <c r="A37" s="77" t="e">
        <f>#REF!</f>
        <v>#REF!</v>
      </c>
      <c r="B37" s="77" t="s">
        <v>90</v>
      </c>
      <c r="C37" s="79" t="e">
        <f>IF(#REF!="","",CONCATENATE(VLOOKUP(#REF!,#REF!,1)," ",VLOOKUP(#REF!,#REF!,2)))</f>
        <v>#REF!</v>
      </c>
      <c r="D37" s="79" t="e">
        <f>IF(#REF!="","",VLOOKUP(#REF!,#REF!,3))</f>
        <v>#REF!</v>
      </c>
      <c r="E37" s="79" t="e">
        <f>IF(#REF!="","",CONCATENATE(VLOOKUP(#REF!,#REF!,1)," ",VLOOKUP(#REF!,#REF!,2)))</f>
        <v>#REF!</v>
      </c>
      <c r="F37" s="79" t="e">
        <f>IF(#REF!="","",VLOOKUP(#REF!,#REF!,3))</f>
        <v>#REF!</v>
      </c>
      <c r="G37" s="256">
        <v>3</v>
      </c>
    </row>
    <row r="38" spans="1:7" ht="12.75" customHeight="1">
      <c r="A38" s="77" t="e">
        <f>#REF!</f>
        <v>#REF!</v>
      </c>
      <c r="B38" s="77" t="s">
        <v>90</v>
      </c>
      <c r="C38" s="79" t="e">
        <f>IF(#REF!="","",CONCATENATE(VLOOKUP(#REF!,#REF!,1)," ",VLOOKUP(#REF!,#REF!,2)))</f>
        <v>#REF!</v>
      </c>
      <c r="D38" s="79" t="e">
        <f>IF(#REF!="","",VLOOKUP(#REF!,#REF!,3))</f>
        <v>#REF!</v>
      </c>
      <c r="E38" s="79" t="e">
        <f>IF(#REF!="","",CONCATENATE(VLOOKUP(#REF!,#REF!,1)," ",VLOOKUP(#REF!,#REF!,2)))</f>
        <v>#REF!</v>
      </c>
      <c r="F38" s="79" t="e">
        <f>IF(#REF!="","",VLOOKUP(#REF!,#REF!,3))</f>
        <v>#REF!</v>
      </c>
      <c r="G38" s="256"/>
    </row>
    <row r="39" spans="1:7" ht="12.75" customHeight="1">
      <c r="A39" s="110" t="e">
        <f>#REF!</f>
        <v>#REF!</v>
      </c>
      <c r="B39" s="80" t="s">
        <v>91</v>
      </c>
      <c r="C39" s="76" t="e">
        <f>IF(#REF!="","",CONCATENATE(VLOOKUP(#REF!,#REF!,1)," ",VLOOKUP(#REF!,#REF!,2)))</f>
        <v>#REF!</v>
      </c>
      <c r="D39" s="76" t="e">
        <f>IF(#REF!="","",VLOOKUP(#REF!,#REF!,3))</f>
        <v>#REF!</v>
      </c>
      <c r="E39" s="76" t="e">
        <f>IF(#REF!="","",CONCATENATE(VLOOKUP(#REF!,#REF!,1)," ",VLOOKUP(#REF!,#REF!,2)))</f>
        <v>#REF!</v>
      </c>
      <c r="F39" s="76" t="e">
        <f>IF(#REF!="","",VLOOKUP(#REF!,#REF!,3))</f>
        <v>#REF!</v>
      </c>
      <c r="G39" s="257">
        <v>4</v>
      </c>
    </row>
    <row r="40" spans="1:7" ht="12.75" customHeight="1">
      <c r="A40" s="110" t="e">
        <f>#REF!</f>
        <v>#REF!</v>
      </c>
      <c r="B40" s="80" t="s">
        <v>91</v>
      </c>
      <c r="C40" s="76" t="e">
        <f>IF(#REF!="","",CONCATENATE(VLOOKUP(#REF!,#REF!,1)," ",VLOOKUP(#REF!,#REF!,2)))</f>
        <v>#REF!</v>
      </c>
      <c r="D40" s="76" t="e">
        <f>IF(#REF!="","",VLOOKUP(#REF!,#REF!,3))</f>
        <v>#REF!</v>
      </c>
      <c r="E40" s="76" t="e">
        <f>IF(#REF!="","",CONCATENATE(VLOOKUP(#REF!,#REF!,1)," ",VLOOKUP(#REF!,#REF!,2)))</f>
        <v>#REF!</v>
      </c>
      <c r="F40" s="76" t="e">
        <f>IF(#REF!="","",VLOOKUP(#REF!,#REF!,3))</f>
        <v>#REF!</v>
      </c>
      <c r="G40" s="257"/>
    </row>
    <row r="41" spans="1:7" ht="12.75" customHeight="1">
      <c r="A41" s="77" t="e">
        <f>#REF!</f>
        <v>#REF!</v>
      </c>
      <c r="B41" s="77" t="s">
        <v>92</v>
      </c>
      <c r="C41" s="79" t="e">
        <f>IF(#REF!="","",CONCATENATE(VLOOKUP(#REF!,#REF!,1)," ",VLOOKUP(#REF!,#REF!,2)))</f>
        <v>#REF!</v>
      </c>
      <c r="D41" s="79" t="e">
        <f>IF(#REF!="","",VLOOKUP(#REF!,#REF!,3))</f>
        <v>#REF!</v>
      </c>
      <c r="E41" s="79" t="e">
        <f>IF(#REF!="","",CONCATENATE(VLOOKUP(#REF!,#REF!,1)," ",VLOOKUP(#REF!,#REF!,2)))</f>
        <v>#REF!</v>
      </c>
      <c r="F41" s="79" t="e">
        <f>IF(#REF!="","",VLOOKUP(#REF!,#REF!,3))</f>
        <v>#REF!</v>
      </c>
      <c r="G41" s="256">
        <v>5</v>
      </c>
    </row>
    <row r="42" spans="1:7" ht="12.75" customHeight="1">
      <c r="A42" s="77" t="e">
        <f>#REF!</f>
        <v>#REF!</v>
      </c>
      <c r="B42" s="77" t="s">
        <v>92</v>
      </c>
      <c r="C42" s="79" t="e">
        <f>IF(#REF!="","",CONCATENATE(VLOOKUP(#REF!,#REF!,1)," ",VLOOKUP(#REF!,#REF!,2)))</f>
        <v>#REF!</v>
      </c>
      <c r="D42" s="79" t="e">
        <f>IF(#REF!="","",VLOOKUP(#REF!,#REF!,3))</f>
        <v>#REF!</v>
      </c>
      <c r="E42" s="79" t="e">
        <f>IF(#REF!="","",CONCATENATE(VLOOKUP(#REF!,#REF!,1)," ",VLOOKUP(#REF!,#REF!,2)))</f>
        <v>#REF!</v>
      </c>
      <c r="F42" s="79" t="e">
        <f>IF(#REF!="","",VLOOKUP(#REF!,#REF!,3))</f>
        <v>#REF!</v>
      </c>
      <c r="G42" s="256"/>
    </row>
    <row r="43" spans="1:7" ht="12.75" customHeight="1">
      <c r="A43" s="110" t="e">
        <f>#REF!</f>
        <v>#REF!</v>
      </c>
      <c r="B43" s="80" t="s">
        <v>93</v>
      </c>
      <c r="C43" s="76" t="e">
        <f>IF(#REF!="","",CONCATENATE(VLOOKUP(#REF!,#REF!,1)," ",VLOOKUP(#REF!,#REF!,2)))</f>
        <v>#REF!</v>
      </c>
      <c r="D43" s="76" t="e">
        <f>IF(#REF!="","",VLOOKUP(#REF!,#REF!,3))</f>
        <v>#REF!</v>
      </c>
      <c r="E43" s="76" t="e">
        <f>IF(#REF!="","",CONCATENATE(VLOOKUP(#REF!,#REF!,1)," ",VLOOKUP(#REF!,#REF!,2)))</f>
        <v>#REF!</v>
      </c>
      <c r="F43" s="76" t="e">
        <f>IF(#REF!="","",VLOOKUP(#REF!,#REF!,3))</f>
        <v>#REF!</v>
      </c>
      <c r="G43" s="257">
        <v>6</v>
      </c>
    </row>
    <row r="44" spans="1:7" ht="12.75" customHeight="1">
      <c r="A44" s="110" t="e">
        <f>#REF!</f>
        <v>#REF!</v>
      </c>
      <c r="B44" s="80" t="s">
        <v>93</v>
      </c>
      <c r="C44" s="76" t="e">
        <f>IF(#REF!="","",CONCATENATE(VLOOKUP(#REF!,#REF!,1)," ",VLOOKUP(#REF!,#REF!,2)))</f>
        <v>#REF!</v>
      </c>
      <c r="D44" s="76" t="e">
        <f>IF(#REF!="","",VLOOKUP(#REF!,#REF!,3))</f>
        <v>#REF!</v>
      </c>
      <c r="E44" s="76" t="e">
        <f>IF(#REF!="","",CONCATENATE(VLOOKUP(#REF!,#REF!,1)," ",VLOOKUP(#REF!,#REF!,2)))</f>
        <v>#REF!</v>
      </c>
      <c r="F44" s="76" t="e">
        <f>IF(#REF!="","",VLOOKUP(#REF!,#REF!,3))</f>
        <v>#REF!</v>
      </c>
      <c r="G44" s="257"/>
    </row>
    <row r="45" spans="1:7" ht="12.75" customHeight="1">
      <c r="A45" s="77" t="e">
        <f>#REF!</f>
        <v>#REF!</v>
      </c>
      <c r="B45" s="77" t="s">
        <v>94</v>
      </c>
      <c r="C45" s="79" t="e">
        <f>IF(#REF!="","",CONCATENATE(VLOOKUP(#REF!,#REF!,1)," ",VLOOKUP(#REF!,#REF!,2)))</f>
        <v>#REF!</v>
      </c>
      <c r="D45" s="79" t="e">
        <f>IF(#REF!="","",VLOOKUP(#REF!,#REF!,3))</f>
        <v>#REF!</v>
      </c>
      <c r="E45" s="79" t="e">
        <f>IF(#REF!="","",CONCATENATE(VLOOKUP(#REF!,#REF!,1)," ",VLOOKUP(#REF!,#REF!,2)))</f>
        <v>#REF!</v>
      </c>
      <c r="F45" s="79" t="e">
        <f>IF(#REF!="","",VLOOKUP(#REF!,#REF!,3))</f>
        <v>#REF!</v>
      </c>
      <c r="G45" s="256">
        <v>7</v>
      </c>
    </row>
    <row r="46" spans="1:7" ht="12.75" customHeight="1">
      <c r="A46" s="77" t="e">
        <f>#REF!</f>
        <v>#REF!</v>
      </c>
      <c r="B46" s="77" t="s">
        <v>94</v>
      </c>
      <c r="C46" s="79" t="e">
        <f>IF(#REF!="","",CONCATENATE(VLOOKUP(#REF!,#REF!,1)," ",VLOOKUP(#REF!,#REF!,2)))</f>
        <v>#REF!</v>
      </c>
      <c r="D46" s="79" t="e">
        <f>IF(#REF!="","",VLOOKUP(#REF!,#REF!,3))</f>
        <v>#REF!</v>
      </c>
      <c r="E46" s="79" t="e">
        <f>IF(#REF!="","",CONCATENATE(VLOOKUP(#REF!,#REF!,1)," ",VLOOKUP(#REF!,#REF!,2)))</f>
        <v>#REF!</v>
      </c>
      <c r="F46" s="79" t="e">
        <f>IF(#REF!="","",VLOOKUP(#REF!,#REF!,3))</f>
        <v>#REF!</v>
      </c>
      <c r="G46" s="256"/>
    </row>
    <row r="47" spans="1:7" ht="12.75" customHeight="1">
      <c r="A47" s="110" t="e">
        <f>#REF!</f>
        <v>#REF!</v>
      </c>
      <c r="B47" s="80" t="s">
        <v>95</v>
      </c>
      <c r="C47" s="76" t="e">
        <f>IF(#REF!="","",CONCATENATE(VLOOKUP(#REF!,#REF!,1)," ",VLOOKUP(#REF!,#REF!,2)))</f>
        <v>#REF!</v>
      </c>
      <c r="D47" s="76" t="e">
        <f>IF(#REF!="","",VLOOKUP(#REF!,#REF!,3))</f>
        <v>#REF!</v>
      </c>
      <c r="E47" s="76" t="e">
        <f>IF(#REF!="","",CONCATENATE(VLOOKUP(#REF!,#REF!,1)," ",VLOOKUP(#REF!,#REF!,2)))</f>
        <v>#REF!</v>
      </c>
      <c r="F47" s="76" t="e">
        <f>IF(#REF!="","",VLOOKUP(#REF!,#REF!,3))</f>
        <v>#REF!</v>
      </c>
      <c r="G47" s="257">
        <v>8</v>
      </c>
    </row>
    <row r="48" spans="1:7" ht="12.75" customHeight="1">
      <c r="A48" s="110" t="e">
        <f>#REF!</f>
        <v>#REF!</v>
      </c>
      <c r="B48" s="80" t="s">
        <v>95</v>
      </c>
      <c r="C48" s="76" t="e">
        <f>IF(#REF!="","",CONCATENATE(VLOOKUP(#REF!,#REF!,1)," ",VLOOKUP(#REF!,#REF!,2)))</f>
        <v>#REF!</v>
      </c>
      <c r="D48" s="76" t="e">
        <f>IF(#REF!="","",VLOOKUP(#REF!,#REF!,3))</f>
        <v>#REF!</v>
      </c>
      <c r="E48" s="76" t="e">
        <f>IF(#REF!="","",CONCATENATE(VLOOKUP(#REF!,#REF!,1)," ",VLOOKUP(#REF!,#REF!,2)))</f>
        <v>#REF!</v>
      </c>
      <c r="F48" s="76" t="e">
        <f>IF(#REF!="","",VLOOKUP(#REF!,#REF!,3))</f>
        <v>#REF!</v>
      </c>
      <c r="G48" s="257"/>
    </row>
    <row r="49" spans="1:7" ht="12.75" customHeight="1">
      <c r="A49" s="77" t="e">
        <f>#REF!</f>
        <v>#REF!</v>
      </c>
      <c r="B49" s="77" t="s">
        <v>96</v>
      </c>
      <c r="C49" s="79" t="e">
        <f>IF(#REF!="","",CONCATENATE(VLOOKUP(#REF!,#REF!,1)," ",VLOOKUP(#REF!,#REF!,2)))</f>
        <v>#REF!</v>
      </c>
      <c r="D49" s="79" t="e">
        <f>IF(#REF!="","",VLOOKUP(#REF!,#REF!,3))</f>
        <v>#REF!</v>
      </c>
      <c r="E49" s="79" t="e">
        <f>IF(#REF!="","",CONCATENATE(VLOOKUP(#REF!,#REF!,1)," ",VLOOKUP(#REF!,#REF!,2)))</f>
        <v>#REF!</v>
      </c>
      <c r="F49" s="79" t="e">
        <f>IF(#REF!="","",VLOOKUP(#REF!,#REF!,3))</f>
        <v>#REF!</v>
      </c>
      <c r="G49" s="256">
        <v>9</v>
      </c>
    </row>
    <row r="50" spans="1:7" ht="12.75" customHeight="1">
      <c r="A50" s="77" t="e">
        <f>#REF!</f>
        <v>#REF!</v>
      </c>
      <c r="B50" s="77" t="s">
        <v>96</v>
      </c>
      <c r="C50" s="79" t="e">
        <f>IF(#REF!="","",CONCATENATE(VLOOKUP(#REF!,#REF!,1)," ",VLOOKUP(#REF!,#REF!,2)))</f>
        <v>#REF!</v>
      </c>
      <c r="D50" s="79" t="e">
        <f>IF(#REF!="","",VLOOKUP(#REF!,#REF!,3))</f>
        <v>#REF!</v>
      </c>
      <c r="E50" s="79" t="e">
        <f>IF(#REF!="","",CONCATENATE(VLOOKUP(#REF!,#REF!,1)," ",VLOOKUP(#REF!,#REF!,2)))</f>
        <v>#REF!</v>
      </c>
      <c r="F50" s="79" t="e">
        <f>IF(#REF!="","",VLOOKUP(#REF!,#REF!,3))</f>
        <v>#REF!</v>
      </c>
      <c r="G50" s="256"/>
    </row>
    <row r="51" spans="1:7" ht="12.75" customHeight="1">
      <c r="A51" s="110" t="e">
        <f>#REF!</f>
        <v>#REF!</v>
      </c>
      <c r="B51" s="80" t="s">
        <v>97</v>
      </c>
      <c r="C51" s="76" t="e">
        <f>IF(#REF!="","",CONCATENATE(VLOOKUP(#REF!,#REF!,1)," ",VLOOKUP(#REF!,#REF!,2)))</f>
        <v>#REF!</v>
      </c>
      <c r="D51" s="76" t="e">
        <f>IF(#REF!="","",VLOOKUP(#REF!,#REF!,3))</f>
        <v>#REF!</v>
      </c>
      <c r="E51" s="76" t="e">
        <f>IF(#REF!="","",CONCATENATE(VLOOKUP(#REF!,#REF!,1)," ",VLOOKUP(#REF!,#REF!,2)))</f>
        <v>#REF!</v>
      </c>
      <c r="F51" s="76" t="e">
        <f>IF(#REF!="","",VLOOKUP(#REF!,#REF!,3))</f>
        <v>#REF!</v>
      </c>
      <c r="G51" s="257">
        <v>10</v>
      </c>
    </row>
    <row r="52" spans="1:7" ht="12.75" customHeight="1">
      <c r="A52" s="110" t="e">
        <f>#REF!</f>
        <v>#REF!</v>
      </c>
      <c r="B52" s="80" t="s">
        <v>97</v>
      </c>
      <c r="C52" s="76" t="e">
        <f>IF(#REF!="","",CONCATENATE(VLOOKUP(#REF!,#REF!,1)," ",VLOOKUP(#REF!,#REF!,2)))</f>
        <v>#REF!</v>
      </c>
      <c r="D52" s="76" t="e">
        <f>IF(#REF!="","",VLOOKUP(#REF!,#REF!,3))</f>
        <v>#REF!</v>
      </c>
      <c r="E52" s="76" t="e">
        <f>IF(#REF!="","",CONCATENATE(VLOOKUP(#REF!,#REF!,1)," ",VLOOKUP(#REF!,#REF!,2)))</f>
        <v>#REF!</v>
      </c>
      <c r="F52" s="76" t="e">
        <f>IF(#REF!="","",VLOOKUP(#REF!,#REF!,3))</f>
        <v>#REF!</v>
      </c>
      <c r="G52" s="257"/>
    </row>
    <row r="53" spans="1:7" ht="12.75" customHeight="1">
      <c r="A53" s="77" t="e">
        <f>#REF!</f>
        <v>#REF!</v>
      </c>
      <c r="B53" s="77" t="s">
        <v>98</v>
      </c>
      <c r="C53" s="79" t="e">
        <f>IF(#REF!="","",CONCATENATE(VLOOKUP(#REF!,#REF!,1)," ",VLOOKUP(#REF!,#REF!,2)))</f>
        <v>#REF!</v>
      </c>
      <c r="D53" s="79" t="e">
        <f>IF(#REF!="","",VLOOKUP(#REF!,#REF!,3))</f>
        <v>#REF!</v>
      </c>
      <c r="E53" s="79" t="e">
        <f>IF(#REF!="","",CONCATENATE(VLOOKUP(#REF!,#REF!,1)," ",VLOOKUP(#REF!,#REF!,2)))</f>
        <v>#REF!</v>
      </c>
      <c r="F53" s="79" t="e">
        <f>IF(#REF!="","",VLOOKUP(#REF!,#REF!,3))</f>
        <v>#REF!</v>
      </c>
      <c r="G53" s="256">
        <v>11</v>
      </c>
    </row>
    <row r="54" spans="1:7" ht="12.75" customHeight="1">
      <c r="A54" s="77" t="e">
        <f>#REF!</f>
        <v>#REF!</v>
      </c>
      <c r="B54" s="77" t="s">
        <v>98</v>
      </c>
      <c r="C54" s="79" t="e">
        <f>IF(#REF!="","",CONCATENATE(VLOOKUP(#REF!,#REF!,1)," ",VLOOKUP(#REF!,#REF!,2)))</f>
        <v>#REF!</v>
      </c>
      <c r="D54" s="79" t="e">
        <f>IF(#REF!="","",VLOOKUP(#REF!,#REF!,3))</f>
        <v>#REF!</v>
      </c>
      <c r="E54" s="79" t="e">
        <f>IF(#REF!="","",CONCATENATE(VLOOKUP(#REF!,#REF!,1)," ",VLOOKUP(#REF!,#REF!,2)))</f>
        <v>#REF!</v>
      </c>
      <c r="F54" s="79" t="e">
        <f>IF(#REF!="","",VLOOKUP(#REF!,#REF!,3))</f>
        <v>#REF!</v>
      </c>
      <c r="G54" s="256"/>
    </row>
    <row r="55" spans="1:7" ht="12.75" customHeight="1">
      <c r="A55" s="110" t="e">
        <f>#REF!</f>
        <v>#REF!</v>
      </c>
      <c r="B55" s="80" t="s">
        <v>99</v>
      </c>
      <c r="C55" s="76" t="e">
        <f>IF(#REF!="","",CONCATENATE(VLOOKUP(#REF!,#REF!,1)," ",VLOOKUP(#REF!,#REF!,2)))</f>
        <v>#REF!</v>
      </c>
      <c r="D55" s="76" t="e">
        <f>IF(#REF!="","",VLOOKUP(#REF!,#REF!,3))</f>
        <v>#REF!</v>
      </c>
      <c r="E55" s="76" t="e">
        <f>IF(#REF!="","",CONCATENATE(VLOOKUP(#REF!,#REF!,1)," ",VLOOKUP(#REF!,#REF!,2)))</f>
        <v>#REF!</v>
      </c>
      <c r="F55" s="76" t="e">
        <f>IF(#REF!="","",VLOOKUP(#REF!,#REF!,3))</f>
        <v>#REF!</v>
      </c>
      <c r="G55" s="257">
        <v>12</v>
      </c>
    </row>
    <row r="56" spans="1:7" ht="12.75" customHeight="1">
      <c r="A56" s="110" t="e">
        <f>#REF!</f>
        <v>#REF!</v>
      </c>
      <c r="B56" s="80" t="s">
        <v>99</v>
      </c>
      <c r="C56" s="76" t="e">
        <f>IF(#REF!="","",CONCATENATE(VLOOKUP(#REF!,#REF!,1)," ",VLOOKUP(#REF!,#REF!,2)))</f>
        <v>#REF!</v>
      </c>
      <c r="D56" s="76" t="e">
        <f>IF(#REF!="","",VLOOKUP(#REF!,#REF!,3))</f>
        <v>#REF!</v>
      </c>
      <c r="E56" s="76" t="e">
        <f>IF(#REF!="","",CONCATENATE(VLOOKUP(#REF!,#REF!,1)," ",VLOOKUP(#REF!,#REF!,2)))</f>
        <v>#REF!</v>
      </c>
      <c r="F56" s="76" t="e">
        <f>IF(#REF!="","",VLOOKUP(#REF!,#REF!,3))</f>
        <v>#REF!</v>
      </c>
      <c r="G56" s="257"/>
    </row>
    <row r="57" spans="1:7" ht="12.75" customHeight="1">
      <c r="A57" s="77" t="e">
        <f>#REF!</f>
        <v>#REF!</v>
      </c>
      <c r="B57" s="77" t="s">
        <v>100</v>
      </c>
      <c r="C57" s="79" t="e">
        <f>IF(#REF!="","",CONCATENATE(VLOOKUP(#REF!,#REF!,1)," ",VLOOKUP(#REF!,#REF!,2)))</f>
        <v>#REF!</v>
      </c>
      <c r="D57" s="79" t="e">
        <f>IF(#REF!="","",VLOOKUP(#REF!,#REF!,3))</f>
        <v>#REF!</v>
      </c>
      <c r="E57" s="79" t="e">
        <f>IF(#REF!="","",CONCATENATE(VLOOKUP(#REF!,#REF!,1)," ",VLOOKUP(#REF!,#REF!,2)))</f>
        <v>#REF!</v>
      </c>
      <c r="F57" s="79" t="e">
        <f>IF(#REF!="","",VLOOKUP(#REF!,#REF!,3))</f>
        <v>#REF!</v>
      </c>
      <c r="G57" s="256">
        <v>13</v>
      </c>
    </row>
    <row r="58" spans="1:7" ht="12.75" customHeight="1">
      <c r="A58" s="77" t="e">
        <f>#REF!</f>
        <v>#REF!</v>
      </c>
      <c r="B58" s="77" t="s">
        <v>100</v>
      </c>
      <c r="C58" s="79" t="e">
        <f>IF(#REF!="","",CONCATENATE(VLOOKUP(#REF!,#REF!,1)," ",VLOOKUP(#REF!,#REF!,2)))</f>
        <v>#REF!</v>
      </c>
      <c r="D58" s="79" t="e">
        <f>IF(#REF!="","",VLOOKUP(#REF!,#REF!,3))</f>
        <v>#REF!</v>
      </c>
      <c r="E58" s="79" t="e">
        <f>IF(#REF!="","",CONCATENATE(VLOOKUP(#REF!,#REF!,1)," ",VLOOKUP(#REF!,#REF!,2)))</f>
        <v>#REF!</v>
      </c>
      <c r="F58" s="79" t="e">
        <f>IF(#REF!="","",VLOOKUP(#REF!,#REF!,3))</f>
        <v>#REF!</v>
      </c>
      <c r="G58" s="256"/>
    </row>
    <row r="59" spans="1:7" ht="12.75" customHeight="1">
      <c r="A59" s="110" t="e">
        <f>#REF!</f>
        <v>#REF!</v>
      </c>
      <c r="B59" s="80" t="s">
        <v>101</v>
      </c>
      <c r="C59" s="76" t="e">
        <f>IF(#REF!="","",CONCATENATE(VLOOKUP(#REF!,#REF!,1)," ",VLOOKUP(#REF!,#REF!,2)))</f>
        <v>#REF!</v>
      </c>
      <c r="D59" s="76" t="e">
        <f>IF(#REF!="","",VLOOKUP(#REF!,#REF!,3))</f>
        <v>#REF!</v>
      </c>
      <c r="E59" s="76" t="e">
        <f>IF(#REF!="","",CONCATENATE(VLOOKUP(#REF!,#REF!,1)," ",VLOOKUP(#REF!,#REF!,2)))</f>
        <v>#REF!</v>
      </c>
      <c r="F59" s="76" t="e">
        <f>IF(#REF!="","",VLOOKUP(#REF!,#REF!,3))</f>
        <v>#REF!</v>
      </c>
      <c r="G59" s="257">
        <v>14</v>
      </c>
    </row>
    <row r="60" spans="1:7" ht="12.75" customHeight="1">
      <c r="A60" s="110" t="e">
        <f>#REF!</f>
        <v>#REF!</v>
      </c>
      <c r="B60" s="80" t="s">
        <v>101</v>
      </c>
      <c r="C60" s="76" t="e">
        <f>IF(#REF!="","",CONCATENATE(VLOOKUP(#REF!,#REF!,1)," ",VLOOKUP(#REF!,#REF!,2)))</f>
        <v>#REF!</v>
      </c>
      <c r="D60" s="76" t="e">
        <f>IF(#REF!="","",VLOOKUP(#REF!,#REF!,3))</f>
        <v>#REF!</v>
      </c>
      <c r="E60" s="76" t="e">
        <f>IF(#REF!="","",CONCATENATE(VLOOKUP(#REF!,#REF!,1)," ",VLOOKUP(#REF!,#REF!,2)))</f>
        <v>#REF!</v>
      </c>
      <c r="F60" s="76" t="e">
        <f>IF(#REF!="","",VLOOKUP(#REF!,#REF!,3))</f>
        <v>#REF!</v>
      </c>
      <c r="G60" s="257"/>
    </row>
    <row r="61" spans="1:7" ht="12.75" customHeight="1">
      <c r="A61" s="77" t="e">
        <f>#REF!</f>
        <v>#REF!</v>
      </c>
      <c r="B61" s="77" t="s">
        <v>102</v>
      </c>
      <c r="C61" s="79" t="e">
        <f>IF(#REF!="","",CONCATENATE(VLOOKUP(#REF!,#REF!,1)," ",VLOOKUP(#REF!,#REF!,2)))</f>
        <v>#REF!</v>
      </c>
      <c r="D61" s="79" t="e">
        <f>IF(#REF!="","",VLOOKUP(#REF!,#REF!,3))</f>
        <v>#REF!</v>
      </c>
      <c r="E61" s="79" t="e">
        <f>IF(#REF!="","",CONCATENATE(VLOOKUP(#REF!,#REF!,1)," ",VLOOKUP(#REF!,#REF!,2)))</f>
        <v>#REF!</v>
      </c>
      <c r="F61" s="79" t="e">
        <f>IF(#REF!="","",VLOOKUP(#REF!,#REF!,3))</f>
        <v>#REF!</v>
      </c>
      <c r="G61" s="256">
        <v>15</v>
      </c>
    </row>
    <row r="62" spans="1:7" ht="12.75" customHeight="1">
      <c r="A62" s="77" t="e">
        <f>#REF!</f>
        <v>#REF!</v>
      </c>
      <c r="B62" s="77" t="s">
        <v>102</v>
      </c>
      <c r="C62" s="79" t="e">
        <f>IF(#REF!="","",CONCATENATE(VLOOKUP(#REF!,#REF!,1)," ",VLOOKUP(#REF!,#REF!,2)))</f>
        <v>#REF!</v>
      </c>
      <c r="D62" s="79" t="e">
        <f>IF(#REF!="","",VLOOKUP(#REF!,#REF!,3))</f>
        <v>#REF!</v>
      </c>
      <c r="E62" s="79" t="e">
        <f>IF(#REF!="","",CONCATENATE(VLOOKUP(#REF!,#REF!,1)," ",VLOOKUP(#REF!,#REF!,2)))</f>
        <v>#REF!</v>
      </c>
      <c r="F62" s="79" t="e">
        <f>IF(#REF!="","",VLOOKUP(#REF!,#REF!,3))</f>
        <v>#REF!</v>
      </c>
      <c r="G62" s="256"/>
    </row>
    <row r="63" spans="1:7" ht="12.75" customHeight="1">
      <c r="A63" s="110" t="e">
        <f>#REF!</f>
        <v>#REF!</v>
      </c>
      <c r="B63" s="80" t="s">
        <v>103</v>
      </c>
      <c r="C63" s="76" t="e">
        <f>IF(#REF!="","",CONCATENATE(VLOOKUP(#REF!,#REF!,1)," ",VLOOKUP(#REF!,#REF!,2)))</f>
        <v>#REF!</v>
      </c>
      <c r="D63" s="76" t="e">
        <f>IF(#REF!="","",VLOOKUP(#REF!,#REF!,3))</f>
        <v>#REF!</v>
      </c>
      <c r="E63" s="76" t="e">
        <f>IF(#REF!="","",CONCATENATE(VLOOKUP(#REF!,#REF!,1)," ",VLOOKUP(#REF!,#REF!,2)))</f>
        <v>#REF!</v>
      </c>
      <c r="F63" s="76" t="e">
        <f>IF(#REF!="","",VLOOKUP(#REF!,#REF!,3))</f>
        <v>#REF!</v>
      </c>
      <c r="G63" s="258">
        <v>16</v>
      </c>
    </row>
    <row r="64" spans="1:7" ht="12.75" customHeight="1">
      <c r="A64" s="110" t="e">
        <f>#REF!</f>
        <v>#REF!</v>
      </c>
      <c r="B64" s="80" t="s">
        <v>103</v>
      </c>
      <c r="C64" s="76" t="e">
        <f>IF(#REF!="","",CONCATENATE(VLOOKUP(#REF!,#REF!,1)," ",VLOOKUP(#REF!,#REF!,2)))</f>
        <v>#REF!</v>
      </c>
      <c r="D64" s="76" t="e">
        <f>IF(#REF!="","",VLOOKUP(#REF!,#REF!,3))</f>
        <v>#REF!</v>
      </c>
      <c r="E64" s="76" t="e">
        <f>IF(#REF!="","",CONCATENATE(VLOOKUP(#REF!,#REF!,1)," ",VLOOKUP(#REF!,#REF!,2)))</f>
        <v>#REF!</v>
      </c>
      <c r="F64" s="76" t="e">
        <f>IF(#REF!="","",VLOOKUP(#REF!,#REF!,3))</f>
        <v>#REF!</v>
      </c>
      <c r="G64" s="258"/>
    </row>
    <row r="65" spans="1:7" ht="12.75" customHeight="1">
      <c r="A65" s="77" t="e">
        <f>#REF!</f>
        <v>#REF!</v>
      </c>
      <c r="B65" s="77" t="s">
        <v>120</v>
      </c>
      <c r="C65" s="79" t="e">
        <f>IF(#REF!="","",CONCATENATE(VLOOKUP(#REF!,#REF!,1)," ",VLOOKUP(#REF!,#REF!,2)))</f>
        <v>#REF!</v>
      </c>
      <c r="D65" s="79" t="e">
        <f>IF(#REF!="","",VLOOKUP(#REF!,#REF!,3))</f>
        <v>#REF!</v>
      </c>
      <c r="E65" s="79" t="e">
        <f>IF(#REF!="","",CONCATENATE(VLOOKUP(#REF!,#REF!,1)," ",VLOOKUP(#REF!,#REF!,2)))</f>
        <v>#REF!</v>
      </c>
      <c r="F65" s="79" t="e">
        <f>IF(#REF!="","",VLOOKUP(#REF!,#REF!,3))</f>
        <v>#REF!</v>
      </c>
      <c r="G65" s="256">
        <v>1</v>
      </c>
    </row>
    <row r="66" spans="1:7" ht="12.75" customHeight="1">
      <c r="A66" s="77" t="e">
        <f>#REF!</f>
        <v>#REF!</v>
      </c>
      <c r="B66" s="77" t="s">
        <v>120</v>
      </c>
      <c r="C66" s="79" t="e">
        <f>IF(#REF!="","",CONCATENATE(VLOOKUP(#REF!,#REF!,1)," ",VLOOKUP(#REF!,#REF!,2)))</f>
        <v>#REF!</v>
      </c>
      <c r="D66" s="79" t="e">
        <f>IF(#REF!="","",VLOOKUP(#REF!,#REF!,3))</f>
        <v>#REF!</v>
      </c>
      <c r="E66" s="79" t="e">
        <f>IF(#REF!="","",CONCATENATE(VLOOKUP(#REF!,#REF!,1)," ",VLOOKUP(#REF!,#REF!,2)))</f>
        <v>#REF!</v>
      </c>
      <c r="F66" s="79" t="e">
        <f>IF(#REF!="","",VLOOKUP(#REF!,#REF!,3))</f>
        <v>#REF!</v>
      </c>
      <c r="G66" s="256"/>
    </row>
    <row r="67" spans="1:7" ht="12.75" customHeight="1">
      <c r="A67" s="110" t="e">
        <f>#REF!</f>
        <v>#REF!</v>
      </c>
      <c r="B67" s="80" t="s">
        <v>121</v>
      </c>
      <c r="C67" s="76" t="e">
        <f>IF(#REF!="","",CONCATENATE(VLOOKUP(#REF!,#REF!,1)," ",VLOOKUP(#REF!,#REF!,2)))</f>
        <v>#REF!</v>
      </c>
      <c r="D67" s="76" t="e">
        <f>IF(#REF!="","",VLOOKUP(#REF!,#REF!,3))</f>
        <v>#REF!</v>
      </c>
      <c r="E67" s="76" t="e">
        <f>IF(#REF!="","",CONCATENATE(VLOOKUP(#REF!,#REF!,1)," ",VLOOKUP(#REF!,#REF!,2)))</f>
        <v>#REF!</v>
      </c>
      <c r="F67" s="76" t="e">
        <f>IF(#REF!="","",VLOOKUP(#REF!,#REF!,3))</f>
        <v>#REF!</v>
      </c>
      <c r="G67" s="257">
        <v>2</v>
      </c>
    </row>
    <row r="68" spans="1:7" ht="12.75" customHeight="1">
      <c r="A68" s="110" t="e">
        <f>#REF!</f>
        <v>#REF!</v>
      </c>
      <c r="B68" s="80" t="s">
        <v>121</v>
      </c>
      <c r="C68" s="76" t="e">
        <f>IF(#REF!="","",CONCATENATE(VLOOKUP(#REF!,#REF!,1)," ",VLOOKUP(#REF!,#REF!,2)))</f>
        <v>#REF!</v>
      </c>
      <c r="D68" s="76" t="e">
        <f>IF(#REF!="","",VLOOKUP(#REF!,#REF!,3))</f>
        <v>#REF!</v>
      </c>
      <c r="E68" s="76" t="e">
        <f>IF(#REF!="","",CONCATENATE(VLOOKUP(#REF!,#REF!,1)," ",VLOOKUP(#REF!,#REF!,2)))</f>
        <v>#REF!</v>
      </c>
      <c r="F68" s="76" t="e">
        <f>IF(#REF!="","",VLOOKUP(#REF!,#REF!,3))</f>
        <v>#REF!</v>
      </c>
      <c r="G68" s="257"/>
    </row>
    <row r="69" spans="1:7" ht="12.75" customHeight="1">
      <c r="A69" s="77" t="e">
        <f>#REF!</f>
        <v>#REF!</v>
      </c>
      <c r="B69" s="77" t="s">
        <v>122</v>
      </c>
      <c r="C69" s="79" t="e">
        <f>IF(#REF!="","",CONCATENATE(VLOOKUP(#REF!,#REF!,1)," ",VLOOKUP(#REF!,#REF!,2)))</f>
        <v>#REF!</v>
      </c>
      <c r="D69" s="79" t="e">
        <f>IF(#REF!="","",VLOOKUP(#REF!,#REF!,3))</f>
        <v>#REF!</v>
      </c>
      <c r="E69" s="79" t="e">
        <f>IF(#REF!="","",CONCATENATE(VLOOKUP(#REF!,#REF!,1)," ",VLOOKUP(#REF!,#REF!,2)))</f>
        <v>#REF!</v>
      </c>
      <c r="F69" s="79" t="e">
        <f>IF(#REF!="","",VLOOKUP(#REF!,#REF!,3))</f>
        <v>#REF!</v>
      </c>
      <c r="G69" s="256">
        <v>3</v>
      </c>
    </row>
    <row r="70" spans="1:7" ht="12.75" customHeight="1">
      <c r="A70" s="77" t="e">
        <f>#REF!</f>
        <v>#REF!</v>
      </c>
      <c r="B70" s="77" t="s">
        <v>122</v>
      </c>
      <c r="C70" s="79" t="e">
        <f>IF(#REF!="","",CONCATENATE(VLOOKUP(#REF!,#REF!,1)," ",VLOOKUP(#REF!,#REF!,2)))</f>
        <v>#REF!</v>
      </c>
      <c r="D70" s="79" t="e">
        <f>IF(#REF!="","",VLOOKUP(#REF!,#REF!,3))</f>
        <v>#REF!</v>
      </c>
      <c r="E70" s="79" t="e">
        <f>IF(#REF!="","",CONCATENATE(VLOOKUP(#REF!,#REF!,1)," ",VLOOKUP(#REF!,#REF!,2)))</f>
        <v>#REF!</v>
      </c>
      <c r="F70" s="79" t="e">
        <f>IF(#REF!="","",VLOOKUP(#REF!,#REF!,3))</f>
        <v>#REF!</v>
      </c>
      <c r="G70" s="256"/>
    </row>
    <row r="71" spans="1:7" ht="12.75" customHeight="1">
      <c r="A71" s="110" t="e">
        <f>#REF!</f>
        <v>#REF!</v>
      </c>
      <c r="B71" s="80" t="s">
        <v>123</v>
      </c>
      <c r="C71" s="76" t="e">
        <f>IF(#REF!="","",CONCATENATE(VLOOKUP(#REF!,#REF!,1)," ",VLOOKUP(#REF!,#REF!,2)))</f>
        <v>#REF!</v>
      </c>
      <c r="D71" s="76" t="e">
        <f>IF(#REF!="","",VLOOKUP(#REF!,#REF!,3))</f>
        <v>#REF!</v>
      </c>
      <c r="E71" s="76" t="e">
        <f>IF(#REF!="","",CONCATENATE(VLOOKUP(#REF!,#REF!,1)," ",VLOOKUP(#REF!,#REF!,2)))</f>
        <v>#REF!</v>
      </c>
      <c r="F71" s="76" t="e">
        <f>IF(#REF!="","",VLOOKUP(#REF!,#REF!,3))</f>
        <v>#REF!</v>
      </c>
      <c r="G71" s="257">
        <v>4</v>
      </c>
    </row>
    <row r="72" spans="1:7" ht="12.75" customHeight="1">
      <c r="A72" s="110" t="e">
        <f>#REF!</f>
        <v>#REF!</v>
      </c>
      <c r="B72" s="80" t="s">
        <v>123</v>
      </c>
      <c r="C72" s="76" t="e">
        <f>IF(#REF!="","",CONCATENATE(VLOOKUP(#REF!,#REF!,1)," ",VLOOKUP(#REF!,#REF!,2)))</f>
        <v>#REF!</v>
      </c>
      <c r="D72" s="76" t="e">
        <f>IF(#REF!="","",VLOOKUP(#REF!,#REF!,3))</f>
        <v>#REF!</v>
      </c>
      <c r="E72" s="76" t="e">
        <f>IF(#REF!="","",CONCATENATE(VLOOKUP(#REF!,#REF!,1)," ",VLOOKUP(#REF!,#REF!,2)))</f>
        <v>#REF!</v>
      </c>
      <c r="F72" s="76" t="e">
        <f>IF(#REF!="","",VLOOKUP(#REF!,#REF!,3))</f>
        <v>#REF!</v>
      </c>
      <c r="G72" s="257"/>
    </row>
    <row r="73" spans="1:7" ht="12.75" customHeight="1">
      <c r="A73" s="77" t="e">
        <f>#REF!</f>
        <v>#REF!</v>
      </c>
      <c r="B73" s="77" t="s">
        <v>124</v>
      </c>
      <c r="C73" s="79" t="e">
        <f>IF(#REF!="","",CONCATENATE(VLOOKUP(#REF!,#REF!,1)," ",VLOOKUP(#REF!,#REF!,2)))</f>
        <v>#REF!</v>
      </c>
      <c r="D73" s="79" t="e">
        <f>IF(#REF!="","",VLOOKUP(#REF!,#REF!,3))</f>
        <v>#REF!</v>
      </c>
      <c r="E73" s="79" t="e">
        <f>IF(#REF!="","",CONCATENATE(VLOOKUP(#REF!,#REF!,1)," ",VLOOKUP(#REF!,#REF!,2)))</f>
        <v>#REF!</v>
      </c>
      <c r="F73" s="79" t="e">
        <f>IF(#REF!="","",VLOOKUP(#REF!,#REF!,3))</f>
        <v>#REF!</v>
      </c>
      <c r="G73" s="256">
        <v>5</v>
      </c>
    </row>
    <row r="74" spans="1:7" ht="12.75" customHeight="1">
      <c r="A74" s="77" t="e">
        <f>#REF!</f>
        <v>#REF!</v>
      </c>
      <c r="B74" s="77" t="s">
        <v>124</v>
      </c>
      <c r="C74" s="79" t="e">
        <f>IF(#REF!="","",CONCATENATE(VLOOKUP(#REF!,#REF!,1)," ",VLOOKUP(#REF!,#REF!,2)))</f>
        <v>#REF!</v>
      </c>
      <c r="D74" s="79" t="e">
        <f>IF(#REF!="","",VLOOKUP(#REF!,#REF!,3))</f>
        <v>#REF!</v>
      </c>
      <c r="E74" s="79" t="e">
        <f>IF(#REF!="","",CONCATENATE(VLOOKUP(#REF!,#REF!,1)," ",VLOOKUP(#REF!,#REF!,2)))</f>
        <v>#REF!</v>
      </c>
      <c r="F74" s="79" t="e">
        <f>IF(#REF!="","",VLOOKUP(#REF!,#REF!,3))</f>
        <v>#REF!</v>
      </c>
      <c r="G74" s="256"/>
    </row>
    <row r="75" spans="1:7" ht="12.75" customHeight="1">
      <c r="A75" s="110" t="e">
        <f>#REF!</f>
        <v>#REF!</v>
      </c>
      <c r="B75" s="80" t="s">
        <v>125</v>
      </c>
      <c r="C75" s="76" t="e">
        <f>IF(#REF!="","",CONCATENATE(VLOOKUP(#REF!,#REF!,1)," ",VLOOKUP(#REF!,#REF!,2)))</f>
        <v>#REF!</v>
      </c>
      <c r="D75" s="76" t="e">
        <f>IF(#REF!="","",VLOOKUP(#REF!,#REF!,3))</f>
        <v>#REF!</v>
      </c>
      <c r="E75" s="76" t="e">
        <f>IF(#REF!="","",CONCATENATE(VLOOKUP(#REF!,#REF!,1)," ",VLOOKUP(#REF!,#REF!,2)))</f>
        <v>#REF!</v>
      </c>
      <c r="F75" s="76" t="e">
        <f>IF(#REF!="","",VLOOKUP(#REF!,#REF!,3))</f>
        <v>#REF!</v>
      </c>
      <c r="G75" s="257">
        <v>6</v>
      </c>
    </row>
    <row r="76" spans="1:7" ht="12.75" customHeight="1">
      <c r="A76" s="110" t="e">
        <f>#REF!</f>
        <v>#REF!</v>
      </c>
      <c r="B76" s="80" t="s">
        <v>125</v>
      </c>
      <c r="C76" s="76" t="e">
        <f>IF(#REF!="","",CONCATENATE(VLOOKUP(#REF!,#REF!,1)," ",VLOOKUP(#REF!,#REF!,2)))</f>
        <v>#REF!</v>
      </c>
      <c r="D76" s="76" t="e">
        <f>IF(#REF!="","",VLOOKUP(#REF!,#REF!,3))</f>
        <v>#REF!</v>
      </c>
      <c r="E76" s="76" t="e">
        <f>IF(#REF!="","",CONCATENATE(VLOOKUP(#REF!,#REF!,1)," ",VLOOKUP(#REF!,#REF!,2)))</f>
        <v>#REF!</v>
      </c>
      <c r="F76" s="76" t="e">
        <f>IF(#REF!="","",VLOOKUP(#REF!,#REF!,3))</f>
        <v>#REF!</v>
      </c>
      <c r="G76" s="257"/>
    </row>
    <row r="77" spans="1:7" ht="12.75" customHeight="1">
      <c r="A77" s="77" t="e">
        <f>#REF!</f>
        <v>#REF!</v>
      </c>
      <c r="B77" s="77" t="s">
        <v>126</v>
      </c>
      <c r="C77" s="79" t="e">
        <f>IF(#REF!="","",CONCATENATE(VLOOKUP(#REF!,#REF!,1)," ",VLOOKUP(#REF!,#REF!,2)))</f>
        <v>#REF!</v>
      </c>
      <c r="D77" s="79" t="e">
        <f>IF(#REF!="","",VLOOKUP(#REF!,#REF!,3))</f>
        <v>#REF!</v>
      </c>
      <c r="E77" s="79" t="e">
        <f>IF(#REF!="","",CONCATENATE(VLOOKUP(#REF!,#REF!,1)," ",VLOOKUP(#REF!,#REF!,2)))</f>
        <v>#REF!</v>
      </c>
      <c r="F77" s="79" t="e">
        <f>IF(#REF!="","",VLOOKUP(#REF!,#REF!,3))</f>
        <v>#REF!</v>
      </c>
      <c r="G77" s="256">
        <v>7</v>
      </c>
    </row>
    <row r="78" spans="1:7" ht="12.75" customHeight="1">
      <c r="A78" s="77" t="e">
        <f>#REF!</f>
        <v>#REF!</v>
      </c>
      <c r="B78" s="77" t="s">
        <v>126</v>
      </c>
      <c r="C78" s="79" t="e">
        <f>IF(#REF!="","",CONCATENATE(VLOOKUP(#REF!,#REF!,1)," ",VLOOKUP(#REF!,#REF!,2)))</f>
        <v>#REF!</v>
      </c>
      <c r="D78" s="79" t="e">
        <f>IF(#REF!="","",VLOOKUP(#REF!,#REF!,3))</f>
        <v>#REF!</v>
      </c>
      <c r="E78" s="79" t="e">
        <f>IF(#REF!="","",CONCATENATE(VLOOKUP(#REF!,#REF!,1)," ",VLOOKUP(#REF!,#REF!,2)))</f>
        <v>#REF!</v>
      </c>
      <c r="F78" s="79" t="e">
        <f>IF(#REF!="","",VLOOKUP(#REF!,#REF!,3))</f>
        <v>#REF!</v>
      </c>
      <c r="G78" s="256"/>
    </row>
    <row r="79" spans="1:7" ht="12.75" customHeight="1">
      <c r="A79" s="110" t="e">
        <f>#REF!</f>
        <v>#REF!</v>
      </c>
      <c r="B79" s="80" t="s">
        <v>127</v>
      </c>
      <c r="C79" s="76" t="e">
        <f>IF(#REF!="","",CONCATENATE(VLOOKUP(#REF!,#REF!,1)," ",VLOOKUP(#REF!,#REF!,2)))</f>
        <v>#REF!</v>
      </c>
      <c r="D79" s="76" t="e">
        <f>IF(#REF!="","",VLOOKUP(#REF!,#REF!,3))</f>
        <v>#REF!</v>
      </c>
      <c r="E79" s="76" t="e">
        <f>IF(#REF!="","",CONCATENATE(VLOOKUP(#REF!,#REF!,1)," ",VLOOKUP(#REF!,#REF!,2)))</f>
        <v>#REF!</v>
      </c>
      <c r="F79" s="76" t="e">
        <f>IF(#REF!="","",VLOOKUP(#REF!,#REF!,3))</f>
        <v>#REF!</v>
      </c>
      <c r="G79" s="257">
        <v>8</v>
      </c>
    </row>
    <row r="80" spans="1:7" ht="12.75" customHeight="1">
      <c r="A80" s="110" t="e">
        <f>#REF!</f>
        <v>#REF!</v>
      </c>
      <c r="B80" s="80" t="s">
        <v>127</v>
      </c>
      <c r="C80" s="76" t="e">
        <f>IF(#REF!="","",CONCATENATE(VLOOKUP(#REF!,#REF!,1)," ",VLOOKUP(#REF!,#REF!,2)))</f>
        <v>#REF!</v>
      </c>
      <c r="D80" s="76" t="e">
        <f>IF(#REF!="","",VLOOKUP(#REF!,#REF!,3))</f>
        <v>#REF!</v>
      </c>
      <c r="E80" s="76" t="e">
        <f>IF(#REF!="","",CONCATENATE(VLOOKUP(#REF!,#REF!,1)," ",VLOOKUP(#REF!,#REF!,2)))</f>
        <v>#REF!</v>
      </c>
      <c r="F80" s="76" t="e">
        <f>IF(#REF!="","",VLOOKUP(#REF!,#REF!,3))</f>
        <v>#REF!</v>
      </c>
      <c r="G80" s="257"/>
    </row>
    <row r="81" spans="1:7" ht="12.75" customHeight="1">
      <c r="A81" s="77" t="e">
        <f>#REF!</f>
        <v>#REF!</v>
      </c>
      <c r="B81" s="77" t="s">
        <v>128</v>
      </c>
      <c r="C81" s="79" t="e">
        <f>IF(#REF!="","",CONCATENATE(VLOOKUP(#REF!,#REF!,1)," ",VLOOKUP(#REF!,#REF!,2)))</f>
        <v>#REF!</v>
      </c>
      <c r="D81" s="79" t="e">
        <f>IF(#REF!="","",VLOOKUP(#REF!,#REF!,3))</f>
        <v>#REF!</v>
      </c>
      <c r="E81" s="79" t="e">
        <f>IF(#REF!="","",CONCATENATE(VLOOKUP(#REF!,#REF!,1)," ",VLOOKUP(#REF!,#REF!,2)))</f>
        <v>#REF!</v>
      </c>
      <c r="F81" s="79" t="e">
        <f>IF(#REF!="","",VLOOKUP(#REF!,#REF!,3))</f>
        <v>#REF!</v>
      </c>
      <c r="G81" s="256">
        <v>9</v>
      </c>
    </row>
    <row r="82" spans="1:7" ht="12.75" customHeight="1">
      <c r="A82" s="77" t="e">
        <f>#REF!</f>
        <v>#REF!</v>
      </c>
      <c r="B82" s="77" t="s">
        <v>128</v>
      </c>
      <c r="C82" s="79" t="e">
        <f>IF(#REF!="","",CONCATENATE(VLOOKUP(#REF!,#REF!,1)," ",VLOOKUP(#REF!,#REF!,2)))</f>
        <v>#REF!</v>
      </c>
      <c r="D82" s="79" t="e">
        <f>IF(#REF!="","",VLOOKUP(#REF!,#REF!,3))</f>
        <v>#REF!</v>
      </c>
      <c r="E82" s="79" t="e">
        <f>IF(#REF!="","",CONCATENATE(VLOOKUP(#REF!,#REF!,1)," ",VLOOKUP(#REF!,#REF!,2)))</f>
        <v>#REF!</v>
      </c>
      <c r="F82" s="79" t="e">
        <f>IF(#REF!="","",VLOOKUP(#REF!,#REF!,3))</f>
        <v>#REF!</v>
      </c>
      <c r="G82" s="256"/>
    </row>
    <row r="83" spans="1:7" ht="12.75" customHeight="1">
      <c r="A83" s="110" t="e">
        <f>#REF!</f>
        <v>#REF!</v>
      </c>
      <c r="B83" s="80" t="s">
        <v>129</v>
      </c>
      <c r="C83" s="76" t="e">
        <f>IF(#REF!="","",CONCATENATE(VLOOKUP(#REF!,#REF!,1)," ",VLOOKUP(#REF!,#REF!,2)))</f>
        <v>#REF!</v>
      </c>
      <c r="D83" s="76" t="e">
        <f>IF(#REF!="","",VLOOKUP(#REF!,#REF!,3))</f>
        <v>#REF!</v>
      </c>
      <c r="E83" s="76" t="e">
        <f>IF(#REF!="","",CONCATENATE(VLOOKUP(#REF!,#REF!,1)," ",VLOOKUP(#REF!,#REF!,2)))</f>
        <v>#REF!</v>
      </c>
      <c r="F83" s="76" t="e">
        <f>IF(#REF!="","",VLOOKUP(#REF!,#REF!,3))</f>
        <v>#REF!</v>
      </c>
      <c r="G83" s="257">
        <v>10</v>
      </c>
    </row>
    <row r="84" spans="1:7" ht="12.75" customHeight="1">
      <c r="A84" s="110" t="e">
        <f>#REF!</f>
        <v>#REF!</v>
      </c>
      <c r="B84" s="80" t="s">
        <v>129</v>
      </c>
      <c r="C84" s="76" t="e">
        <f>IF(#REF!="","",CONCATENATE(VLOOKUP(#REF!,#REF!,1)," ",VLOOKUP(#REF!,#REF!,2)))</f>
        <v>#REF!</v>
      </c>
      <c r="D84" s="76" t="e">
        <f>IF(#REF!="","",VLOOKUP(#REF!,#REF!,3))</f>
        <v>#REF!</v>
      </c>
      <c r="E84" s="76" t="e">
        <f>IF(#REF!="","",CONCATENATE(VLOOKUP(#REF!,#REF!,1)," ",VLOOKUP(#REF!,#REF!,2)))</f>
        <v>#REF!</v>
      </c>
      <c r="F84" s="76" t="e">
        <f>IF(#REF!="","",VLOOKUP(#REF!,#REF!,3))</f>
        <v>#REF!</v>
      </c>
      <c r="G84" s="257"/>
    </row>
    <row r="85" spans="1:7" ht="12.75" customHeight="1">
      <c r="A85" s="77" t="e">
        <f>#REF!</f>
        <v>#REF!</v>
      </c>
      <c r="B85" s="77" t="s">
        <v>130</v>
      </c>
      <c r="C85" s="79" t="e">
        <f>IF(#REF!="","",CONCATENATE(VLOOKUP(#REF!,#REF!,1)," ",VLOOKUP(#REF!,#REF!,2)))</f>
        <v>#REF!</v>
      </c>
      <c r="D85" s="79" t="e">
        <f>IF(#REF!="","",VLOOKUP(#REF!,#REF!,3))</f>
        <v>#REF!</v>
      </c>
      <c r="E85" s="79" t="e">
        <f>IF(#REF!="","",CONCATENATE(VLOOKUP(#REF!,#REF!,1)," ",VLOOKUP(#REF!,#REF!,2)))</f>
        <v>#REF!</v>
      </c>
      <c r="F85" s="79" t="e">
        <f>IF(#REF!="","",VLOOKUP(#REF!,#REF!,3))</f>
        <v>#REF!</v>
      </c>
      <c r="G85" s="256">
        <v>11</v>
      </c>
    </row>
    <row r="86" spans="1:7" ht="12.75" customHeight="1">
      <c r="A86" s="77" t="e">
        <f>#REF!</f>
        <v>#REF!</v>
      </c>
      <c r="B86" s="77" t="s">
        <v>130</v>
      </c>
      <c r="C86" s="79" t="e">
        <f>IF(#REF!="","",CONCATENATE(VLOOKUP(#REF!,#REF!,1)," ",VLOOKUP(#REF!,#REF!,2)))</f>
        <v>#REF!</v>
      </c>
      <c r="D86" s="79" t="e">
        <f>IF(#REF!="","",VLOOKUP(#REF!,#REF!,3))</f>
        <v>#REF!</v>
      </c>
      <c r="E86" s="79" t="e">
        <f>IF(#REF!="","",CONCATENATE(VLOOKUP(#REF!,#REF!,1)," ",VLOOKUP(#REF!,#REF!,2)))</f>
        <v>#REF!</v>
      </c>
      <c r="F86" s="79" t="e">
        <f>IF(#REF!="","",VLOOKUP(#REF!,#REF!,3))</f>
        <v>#REF!</v>
      </c>
      <c r="G86" s="256"/>
    </row>
    <row r="87" spans="1:7" ht="12.75" customHeight="1">
      <c r="A87" s="110" t="e">
        <f>#REF!</f>
        <v>#REF!</v>
      </c>
      <c r="B87" s="80" t="s">
        <v>131</v>
      </c>
      <c r="C87" s="76" t="e">
        <f>IF(#REF!="","",CONCATENATE(VLOOKUP(#REF!,#REF!,1)," ",VLOOKUP(#REF!,#REF!,2)))</f>
        <v>#REF!</v>
      </c>
      <c r="D87" s="76" t="e">
        <f>IF(#REF!="","",VLOOKUP(#REF!,#REF!,3))</f>
        <v>#REF!</v>
      </c>
      <c r="E87" s="76" t="e">
        <f>IF(#REF!="","",CONCATENATE(VLOOKUP(#REF!,#REF!,1)," ",VLOOKUP(#REF!,#REF!,2)))</f>
        <v>#REF!</v>
      </c>
      <c r="F87" s="76" t="e">
        <f>IF(#REF!="","",VLOOKUP(#REF!,#REF!,3))</f>
        <v>#REF!</v>
      </c>
      <c r="G87" s="257">
        <v>12</v>
      </c>
    </row>
    <row r="88" spans="1:7" ht="12.75" customHeight="1">
      <c r="A88" s="110" t="e">
        <f>#REF!</f>
        <v>#REF!</v>
      </c>
      <c r="B88" s="80" t="s">
        <v>131</v>
      </c>
      <c r="C88" s="76" t="e">
        <f>IF(#REF!="","",CONCATENATE(VLOOKUP(#REF!,#REF!,1)," ",VLOOKUP(#REF!,#REF!,2)))</f>
        <v>#REF!</v>
      </c>
      <c r="D88" s="76" t="e">
        <f>IF(#REF!="","",VLOOKUP(#REF!,#REF!,3))</f>
        <v>#REF!</v>
      </c>
      <c r="E88" s="76" t="e">
        <f>IF(#REF!="","",CONCATENATE(VLOOKUP(#REF!,#REF!,1)," ",VLOOKUP(#REF!,#REF!,2)))</f>
        <v>#REF!</v>
      </c>
      <c r="F88" s="76" t="e">
        <f>IF(#REF!="","",VLOOKUP(#REF!,#REF!,3))</f>
        <v>#REF!</v>
      </c>
      <c r="G88" s="257"/>
    </row>
    <row r="89" spans="1:7" ht="12.75" customHeight="1">
      <c r="A89" s="77" t="e">
        <f>#REF!</f>
        <v>#REF!</v>
      </c>
      <c r="B89" s="77" t="s">
        <v>132</v>
      </c>
      <c r="C89" s="79" t="e">
        <f>IF(#REF!="","",CONCATENATE(VLOOKUP(#REF!,#REF!,1)," ",VLOOKUP(#REF!,#REF!,2)))</f>
        <v>#REF!</v>
      </c>
      <c r="D89" s="79" t="e">
        <f>IF(#REF!="","",VLOOKUP(#REF!,#REF!,3))</f>
        <v>#REF!</v>
      </c>
      <c r="E89" s="79" t="e">
        <f>IF(#REF!="","",CONCATENATE(VLOOKUP(#REF!,#REF!,1)," ",VLOOKUP(#REF!,#REF!,2)))</f>
        <v>#REF!</v>
      </c>
      <c r="F89" s="79" t="e">
        <f>IF(#REF!="","",VLOOKUP(#REF!,#REF!,3))</f>
        <v>#REF!</v>
      </c>
      <c r="G89" s="256">
        <v>13</v>
      </c>
    </row>
    <row r="90" spans="1:7" ht="12.75" customHeight="1">
      <c r="A90" s="77" t="e">
        <f>#REF!</f>
        <v>#REF!</v>
      </c>
      <c r="B90" s="77" t="s">
        <v>132</v>
      </c>
      <c r="C90" s="79" t="e">
        <f>IF(#REF!="","",CONCATENATE(VLOOKUP(#REF!,#REF!,1)," ",VLOOKUP(#REF!,#REF!,2)))</f>
        <v>#REF!</v>
      </c>
      <c r="D90" s="79" t="e">
        <f>IF(#REF!="","",VLOOKUP(#REF!,#REF!,3))</f>
        <v>#REF!</v>
      </c>
      <c r="E90" s="79" t="e">
        <f>IF(#REF!="","",CONCATENATE(VLOOKUP(#REF!,#REF!,1)," ",VLOOKUP(#REF!,#REF!,2)))</f>
        <v>#REF!</v>
      </c>
      <c r="F90" s="79" t="e">
        <f>IF(#REF!="","",VLOOKUP(#REF!,#REF!,3))</f>
        <v>#REF!</v>
      </c>
      <c r="G90" s="256"/>
    </row>
    <row r="91" spans="1:7" ht="12.75" customHeight="1">
      <c r="A91" s="110" t="e">
        <f>#REF!</f>
        <v>#REF!</v>
      </c>
      <c r="B91" s="80" t="s">
        <v>133</v>
      </c>
      <c r="C91" s="76" t="e">
        <f>IF(#REF!="","",CONCATENATE(VLOOKUP(#REF!,#REF!,1)," ",VLOOKUP(#REF!,#REF!,2)))</f>
        <v>#REF!</v>
      </c>
      <c r="D91" s="76" t="e">
        <f>IF(#REF!="","",VLOOKUP(#REF!,#REF!,3))</f>
        <v>#REF!</v>
      </c>
      <c r="E91" s="76" t="e">
        <f>IF(#REF!="","",CONCATENATE(VLOOKUP(#REF!,#REF!,1)," ",VLOOKUP(#REF!,#REF!,2)))</f>
        <v>#REF!</v>
      </c>
      <c r="F91" s="76" t="e">
        <f>IF(#REF!="","",VLOOKUP(#REF!,#REF!,3))</f>
        <v>#REF!</v>
      </c>
      <c r="G91" s="257">
        <v>14</v>
      </c>
    </row>
    <row r="92" spans="1:7" ht="12.75" customHeight="1">
      <c r="A92" s="110" t="e">
        <f>#REF!</f>
        <v>#REF!</v>
      </c>
      <c r="B92" s="80" t="s">
        <v>133</v>
      </c>
      <c r="C92" s="76" t="e">
        <f>IF(#REF!="","",CONCATENATE(VLOOKUP(#REF!,#REF!,1)," ",VLOOKUP(#REF!,#REF!,2)))</f>
        <v>#REF!</v>
      </c>
      <c r="D92" s="76" t="e">
        <f>IF(#REF!="","",VLOOKUP(#REF!,#REF!,3))</f>
        <v>#REF!</v>
      </c>
      <c r="E92" s="76" t="e">
        <f>IF(#REF!="","",CONCATENATE(VLOOKUP(#REF!,#REF!,1)," ",VLOOKUP(#REF!,#REF!,2)))</f>
        <v>#REF!</v>
      </c>
      <c r="F92" s="76" t="e">
        <f>IF(#REF!="","",VLOOKUP(#REF!,#REF!,3))</f>
        <v>#REF!</v>
      </c>
      <c r="G92" s="257"/>
    </row>
    <row r="93" spans="1:7" ht="12.75" customHeight="1">
      <c r="A93" s="77" t="e">
        <f>#REF!</f>
        <v>#REF!</v>
      </c>
      <c r="B93" s="77" t="s">
        <v>134</v>
      </c>
      <c r="C93" s="79" t="e">
        <f>IF(#REF!="","",CONCATENATE(VLOOKUP(#REF!,#REF!,1)," ",VLOOKUP(#REF!,#REF!,2)))</f>
        <v>#REF!</v>
      </c>
      <c r="D93" s="79" t="e">
        <f>IF(#REF!="","",VLOOKUP(#REF!,#REF!,3))</f>
        <v>#REF!</v>
      </c>
      <c r="E93" s="79" t="e">
        <f>IF(#REF!="","",CONCATENATE(VLOOKUP(#REF!,#REF!,1)," ",VLOOKUP(#REF!,#REF!,2)))</f>
        <v>#REF!</v>
      </c>
      <c r="F93" s="79" t="e">
        <f>IF(#REF!="","",VLOOKUP(#REF!,#REF!,3))</f>
        <v>#REF!</v>
      </c>
      <c r="G93" s="256">
        <v>15</v>
      </c>
    </row>
    <row r="94" spans="1:7" ht="12.75" customHeight="1">
      <c r="A94" s="77" t="e">
        <f>#REF!</f>
        <v>#REF!</v>
      </c>
      <c r="B94" s="77" t="s">
        <v>134</v>
      </c>
      <c r="C94" s="79" t="e">
        <f>IF(#REF!="","",CONCATENATE(VLOOKUP(#REF!,#REF!,1)," ",VLOOKUP(#REF!,#REF!,2)))</f>
        <v>#REF!</v>
      </c>
      <c r="D94" s="79" t="e">
        <f>IF(#REF!="","",VLOOKUP(#REF!,#REF!,3))</f>
        <v>#REF!</v>
      </c>
      <c r="E94" s="79" t="e">
        <f>IF(#REF!="","",CONCATENATE(VLOOKUP(#REF!,#REF!,1)," ",VLOOKUP(#REF!,#REF!,2)))</f>
        <v>#REF!</v>
      </c>
      <c r="F94" s="79" t="e">
        <f>IF(#REF!="","",VLOOKUP(#REF!,#REF!,3))</f>
        <v>#REF!</v>
      </c>
      <c r="G94" s="256"/>
    </row>
    <row r="95" spans="1:7" ht="12.75" customHeight="1">
      <c r="A95" s="110" t="e">
        <f>#REF!</f>
        <v>#REF!</v>
      </c>
      <c r="B95" s="80" t="s">
        <v>135</v>
      </c>
      <c r="C95" s="76" t="e">
        <f>IF(#REF!="","",CONCATENATE(VLOOKUP(#REF!,#REF!,1)," ",VLOOKUP(#REF!,#REF!,2)))</f>
        <v>#REF!</v>
      </c>
      <c r="D95" s="76" t="e">
        <f>IF(#REF!="","",VLOOKUP(#REF!,#REF!,3))</f>
        <v>#REF!</v>
      </c>
      <c r="E95" s="76" t="e">
        <f>IF(#REF!="","",CONCATENATE(VLOOKUP(#REF!,#REF!,1)," ",VLOOKUP(#REF!,#REF!,2)))</f>
        <v>#REF!</v>
      </c>
      <c r="F95" s="76" t="e">
        <f>IF(#REF!="","",VLOOKUP(#REF!,#REF!,3))</f>
        <v>#REF!</v>
      </c>
      <c r="G95" s="258">
        <v>16</v>
      </c>
    </row>
    <row r="96" spans="1:7" ht="12.75" customHeight="1">
      <c r="A96" s="110" t="e">
        <f>#REF!</f>
        <v>#REF!</v>
      </c>
      <c r="B96" s="80" t="s">
        <v>135</v>
      </c>
      <c r="C96" s="76" t="e">
        <f>IF(#REF!="","",CONCATENATE(VLOOKUP(#REF!,#REF!,1)," ",VLOOKUP(#REF!,#REF!,2)))</f>
        <v>#REF!</v>
      </c>
      <c r="D96" s="76" t="e">
        <f>IF(#REF!="","",VLOOKUP(#REF!,#REF!,3))</f>
        <v>#REF!</v>
      </c>
      <c r="E96" s="76" t="e">
        <f>IF(#REF!="","",CONCATENATE(VLOOKUP(#REF!,#REF!,1)," ",VLOOKUP(#REF!,#REF!,2)))</f>
        <v>#REF!</v>
      </c>
      <c r="F96" s="76" t="e">
        <f>IF(#REF!="","",VLOOKUP(#REF!,#REF!,3))</f>
        <v>#REF!</v>
      </c>
      <c r="G96" s="258"/>
    </row>
    <row r="97" spans="1:7" ht="12.75" customHeight="1">
      <c r="A97" s="77" t="e">
        <f>#REF!</f>
        <v>#REF!</v>
      </c>
      <c r="B97" s="77" t="s">
        <v>152</v>
      </c>
      <c r="C97" s="79" t="e">
        <f>IF(#REF!="","",CONCATENATE(VLOOKUP(#REF!,#REF!,1)," ",VLOOKUP(#REF!,#REF!,2)))</f>
        <v>#REF!</v>
      </c>
      <c r="D97" s="79" t="e">
        <f>IF(#REF!="","",VLOOKUP(#REF!,#REF!,3))</f>
        <v>#REF!</v>
      </c>
      <c r="E97" s="79" t="e">
        <f>IF(#REF!="","",CONCATENATE(VLOOKUP(#REF!,#REF!,1)," ",VLOOKUP(#REF!,#REF!,2)))</f>
        <v>#REF!</v>
      </c>
      <c r="F97" s="79" t="e">
        <f>IF(#REF!="","",VLOOKUP(#REF!,#REF!,3))</f>
        <v>#REF!</v>
      </c>
      <c r="G97" s="256">
        <v>1</v>
      </c>
    </row>
    <row r="98" spans="1:7" ht="12.75" customHeight="1">
      <c r="A98" s="77" t="e">
        <f>#REF!</f>
        <v>#REF!</v>
      </c>
      <c r="B98" s="77" t="s">
        <v>152</v>
      </c>
      <c r="C98" s="79" t="e">
        <f>IF(#REF!="","",CONCATENATE(VLOOKUP(#REF!,#REF!,1)," ",VLOOKUP(#REF!,#REF!,2)))</f>
        <v>#REF!</v>
      </c>
      <c r="D98" s="79" t="e">
        <f>IF(#REF!="","",VLOOKUP(#REF!,#REF!,3))</f>
        <v>#REF!</v>
      </c>
      <c r="E98" s="79" t="e">
        <f>IF(#REF!="","",CONCATENATE(VLOOKUP(#REF!,#REF!,1)," ",VLOOKUP(#REF!,#REF!,2)))</f>
        <v>#REF!</v>
      </c>
      <c r="F98" s="79" t="e">
        <f>IF(#REF!="","",VLOOKUP(#REF!,#REF!,3))</f>
        <v>#REF!</v>
      </c>
      <c r="G98" s="256"/>
    </row>
    <row r="99" spans="1:7" ht="12.75" customHeight="1">
      <c r="A99" s="110" t="e">
        <f>#REF!</f>
        <v>#REF!</v>
      </c>
      <c r="B99" s="80" t="s">
        <v>153</v>
      </c>
      <c r="C99" s="76" t="e">
        <f>IF(#REF!="","",CONCATENATE(VLOOKUP(#REF!,#REF!,1)," ",VLOOKUP(#REF!,#REF!,2)))</f>
        <v>#REF!</v>
      </c>
      <c r="D99" s="76" t="e">
        <f>IF(#REF!="","",VLOOKUP(#REF!,#REF!,3))</f>
        <v>#REF!</v>
      </c>
      <c r="E99" s="76" t="e">
        <f>IF(#REF!="","",CONCATENATE(VLOOKUP(#REF!,#REF!,1)," ",VLOOKUP(#REF!,#REF!,2)))</f>
        <v>#REF!</v>
      </c>
      <c r="F99" s="76" t="e">
        <f>IF(#REF!="","",VLOOKUP(#REF!,#REF!,3))</f>
        <v>#REF!</v>
      </c>
      <c r="G99" s="257">
        <v>2</v>
      </c>
    </row>
    <row r="100" spans="1:7" ht="12.75" customHeight="1">
      <c r="A100" s="110" t="e">
        <f>#REF!</f>
        <v>#REF!</v>
      </c>
      <c r="B100" s="80" t="s">
        <v>153</v>
      </c>
      <c r="C100" s="76" t="e">
        <f>IF(#REF!="","",CONCATENATE(VLOOKUP(#REF!,#REF!,1)," ",VLOOKUP(#REF!,#REF!,2)))</f>
        <v>#REF!</v>
      </c>
      <c r="D100" s="76" t="e">
        <f>IF(#REF!="","",VLOOKUP(#REF!,#REF!,3))</f>
        <v>#REF!</v>
      </c>
      <c r="E100" s="76" t="e">
        <f>IF(#REF!="","",CONCATENATE(VLOOKUP(#REF!,#REF!,1)," ",VLOOKUP(#REF!,#REF!,2)))</f>
        <v>#REF!</v>
      </c>
      <c r="F100" s="76" t="e">
        <f>IF(#REF!="","",VLOOKUP(#REF!,#REF!,3))</f>
        <v>#REF!</v>
      </c>
      <c r="G100" s="257"/>
    </row>
    <row r="101" spans="1:7" ht="12.75" customHeight="1">
      <c r="A101" s="77" t="e">
        <f>#REF!</f>
        <v>#REF!</v>
      </c>
      <c r="B101" s="77" t="s">
        <v>154</v>
      </c>
      <c r="C101" s="79" t="e">
        <f>IF(#REF!="","",CONCATENATE(VLOOKUP(#REF!,#REF!,1)," ",VLOOKUP(#REF!,#REF!,2)))</f>
        <v>#REF!</v>
      </c>
      <c r="D101" s="79" t="e">
        <f>IF(#REF!="","",VLOOKUP(#REF!,#REF!,3))</f>
        <v>#REF!</v>
      </c>
      <c r="E101" s="79" t="e">
        <f>IF(#REF!="","",CONCATENATE(VLOOKUP(#REF!,#REF!,1)," ",VLOOKUP(#REF!,#REF!,2)))</f>
        <v>#REF!</v>
      </c>
      <c r="F101" s="79" t="e">
        <f>IF(#REF!="","",VLOOKUP(#REF!,#REF!,3))</f>
        <v>#REF!</v>
      </c>
      <c r="G101" s="256">
        <v>3</v>
      </c>
    </row>
    <row r="102" spans="1:7" ht="12.75" customHeight="1">
      <c r="A102" s="77" t="e">
        <f>#REF!</f>
        <v>#REF!</v>
      </c>
      <c r="B102" s="77" t="s">
        <v>154</v>
      </c>
      <c r="C102" s="79" t="e">
        <f>IF(#REF!="","",CONCATENATE(VLOOKUP(#REF!,#REF!,1)," ",VLOOKUP(#REF!,#REF!,2)))</f>
        <v>#REF!</v>
      </c>
      <c r="D102" s="79" t="e">
        <f>IF(#REF!="","",VLOOKUP(#REF!,#REF!,3))</f>
        <v>#REF!</v>
      </c>
      <c r="E102" s="79" t="e">
        <f>IF(#REF!="","",CONCATENATE(VLOOKUP(#REF!,#REF!,1)," ",VLOOKUP(#REF!,#REF!,2)))</f>
        <v>#REF!</v>
      </c>
      <c r="F102" s="79" t="e">
        <f>IF(#REF!="","",VLOOKUP(#REF!,#REF!,3))</f>
        <v>#REF!</v>
      </c>
      <c r="G102" s="256"/>
    </row>
    <row r="103" spans="1:7" ht="12.75" customHeight="1">
      <c r="A103" s="110" t="e">
        <f>#REF!</f>
        <v>#REF!</v>
      </c>
      <c r="B103" s="80" t="s">
        <v>155</v>
      </c>
      <c r="C103" s="76" t="e">
        <f>IF(#REF!="","",CONCATENATE(VLOOKUP(#REF!,#REF!,1)," ",VLOOKUP(#REF!,#REF!,2)))</f>
        <v>#REF!</v>
      </c>
      <c r="D103" s="76" t="e">
        <f>IF(#REF!="","",VLOOKUP(#REF!,#REF!,3))</f>
        <v>#REF!</v>
      </c>
      <c r="E103" s="76" t="e">
        <f>IF(#REF!="","",CONCATENATE(VLOOKUP(#REF!,#REF!,1)," ",VLOOKUP(#REF!,#REF!,2)))</f>
        <v>#REF!</v>
      </c>
      <c r="F103" s="76" t="e">
        <f>IF(#REF!="","",VLOOKUP(#REF!,#REF!,3))</f>
        <v>#REF!</v>
      </c>
      <c r="G103" s="257">
        <v>4</v>
      </c>
    </row>
    <row r="104" spans="1:7" ht="12.75" customHeight="1">
      <c r="A104" s="110" t="e">
        <f>#REF!</f>
        <v>#REF!</v>
      </c>
      <c r="B104" s="80" t="s">
        <v>155</v>
      </c>
      <c r="C104" s="76" t="e">
        <f>IF(#REF!="","",CONCATENATE(VLOOKUP(#REF!,#REF!,1)," ",VLOOKUP(#REF!,#REF!,2)))</f>
        <v>#REF!</v>
      </c>
      <c r="D104" s="76" t="e">
        <f>IF(#REF!="","",VLOOKUP(#REF!,#REF!,3))</f>
        <v>#REF!</v>
      </c>
      <c r="E104" s="76" t="e">
        <f>IF(#REF!="","",CONCATENATE(VLOOKUP(#REF!,#REF!,1)," ",VLOOKUP(#REF!,#REF!,2)))</f>
        <v>#REF!</v>
      </c>
      <c r="F104" s="76" t="e">
        <f>IF(#REF!="","",VLOOKUP(#REF!,#REF!,3))</f>
        <v>#REF!</v>
      </c>
      <c r="G104" s="257"/>
    </row>
    <row r="105" spans="1:7" ht="12.75" customHeight="1">
      <c r="A105" s="77" t="e">
        <f>#REF!</f>
        <v>#REF!</v>
      </c>
      <c r="B105" s="77" t="s">
        <v>156</v>
      </c>
      <c r="C105" s="79" t="e">
        <f>IF(#REF!="","",CONCATENATE(VLOOKUP(#REF!,#REF!,1)," ",VLOOKUP(#REF!,#REF!,2)))</f>
        <v>#REF!</v>
      </c>
      <c r="D105" s="79" t="e">
        <f>IF(#REF!="","",VLOOKUP(#REF!,#REF!,3))</f>
        <v>#REF!</v>
      </c>
      <c r="E105" s="79" t="e">
        <f>IF(#REF!="","",CONCATENATE(VLOOKUP(#REF!,#REF!,1)," ",VLOOKUP(#REF!,#REF!,2)))</f>
        <v>#REF!</v>
      </c>
      <c r="F105" s="79" t="e">
        <f>IF(#REF!="","",VLOOKUP(#REF!,#REF!,3))</f>
        <v>#REF!</v>
      </c>
      <c r="G105" s="256">
        <v>5</v>
      </c>
    </row>
    <row r="106" spans="1:7" ht="12.75" customHeight="1">
      <c r="A106" s="77" t="e">
        <f>#REF!</f>
        <v>#REF!</v>
      </c>
      <c r="B106" s="77" t="s">
        <v>156</v>
      </c>
      <c r="C106" s="79" t="e">
        <f>IF(#REF!="","",CONCATENATE(VLOOKUP(#REF!,#REF!,1)," ",VLOOKUP(#REF!,#REF!,2)))</f>
        <v>#REF!</v>
      </c>
      <c r="D106" s="79" t="e">
        <f>IF(#REF!="","",VLOOKUP(#REF!,#REF!,3))</f>
        <v>#REF!</v>
      </c>
      <c r="E106" s="79" t="e">
        <f>IF(#REF!="","",CONCATENATE(VLOOKUP(#REF!,#REF!,1)," ",VLOOKUP(#REF!,#REF!,2)))</f>
        <v>#REF!</v>
      </c>
      <c r="F106" s="79" t="e">
        <f>IF(#REF!="","",VLOOKUP(#REF!,#REF!,3))</f>
        <v>#REF!</v>
      </c>
      <c r="G106" s="256"/>
    </row>
    <row r="107" spans="1:7" ht="12.75" customHeight="1">
      <c r="A107" s="110" t="e">
        <f>#REF!</f>
        <v>#REF!</v>
      </c>
      <c r="B107" s="80" t="s">
        <v>157</v>
      </c>
      <c r="C107" s="76" t="e">
        <f>IF(#REF!="","",CONCATENATE(VLOOKUP(#REF!,#REF!,1)," ",VLOOKUP(#REF!,#REF!,2)))</f>
        <v>#REF!</v>
      </c>
      <c r="D107" s="76" t="e">
        <f>IF(#REF!="","",VLOOKUP(#REF!,#REF!,3))</f>
        <v>#REF!</v>
      </c>
      <c r="E107" s="76" t="e">
        <f>IF(#REF!="","",CONCATENATE(VLOOKUP(#REF!,#REF!,1)," ",VLOOKUP(#REF!,#REF!,2)))</f>
        <v>#REF!</v>
      </c>
      <c r="F107" s="76" t="e">
        <f>IF(#REF!="","",VLOOKUP(#REF!,#REF!,3))</f>
        <v>#REF!</v>
      </c>
      <c r="G107" s="257">
        <v>6</v>
      </c>
    </row>
    <row r="108" spans="1:7" ht="12.75" customHeight="1">
      <c r="A108" s="110" t="e">
        <f>#REF!</f>
        <v>#REF!</v>
      </c>
      <c r="B108" s="80" t="s">
        <v>157</v>
      </c>
      <c r="C108" s="76" t="e">
        <f>IF(#REF!="","",CONCATENATE(VLOOKUP(#REF!,#REF!,1)," ",VLOOKUP(#REF!,#REF!,2)))</f>
        <v>#REF!</v>
      </c>
      <c r="D108" s="76" t="e">
        <f>IF(#REF!="","",VLOOKUP(#REF!,#REF!,3))</f>
        <v>#REF!</v>
      </c>
      <c r="E108" s="76" t="e">
        <f>IF(#REF!="","",CONCATENATE(VLOOKUP(#REF!,#REF!,1)," ",VLOOKUP(#REF!,#REF!,2)))</f>
        <v>#REF!</v>
      </c>
      <c r="F108" s="76" t="e">
        <f>IF(#REF!="","",VLOOKUP(#REF!,#REF!,3))</f>
        <v>#REF!</v>
      </c>
      <c r="G108" s="257"/>
    </row>
    <row r="109" spans="1:7" ht="12.75" customHeight="1">
      <c r="A109" s="77" t="e">
        <f>#REF!</f>
        <v>#REF!</v>
      </c>
      <c r="B109" s="77" t="s">
        <v>158</v>
      </c>
      <c r="C109" s="79" t="e">
        <f>IF(#REF!="","",CONCATENATE(VLOOKUP(#REF!,#REF!,1)," ",VLOOKUP(#REF!,#REF!,2)))</f>
        <v>#REF!</v>
      </c>
      <c r="D109" s="79" t="e">
        <f>IF(#REF!="","",VLOOKUP(#REF!,#REF!,3))</f>
        <v>#REF!</v>
      </c>
      <c r="E109" s="79" t="e">
        <f>IF(#REF!="","",CONCATENATE(VLOOKUP(#REF!,#REF!,1)," ",VLOOKUP(#REF!,#REF!,2)))</f>
        <v>#REF!</v>
      </c>
      <c r="F109" s="79" t="e">
        <f>IF(#REF!="","",VLOOKUP(#REF!,#REF!,3))</f>
        <v>#REF!</v>
      </c>
      <c r="G109" s="256">
        <v>7</v>
      </c>
    </row>
    <row r="110" spans="1:7" ht="12.75" customHeight="1">
      <c r="A110" s="77" t="e">
        <f>#REF!</f>
        <v>#REF!</v>
      </c>
      <c r="B110" s="77" t="s">
        <v>158</v>
      </c>
      <c r="C110" s="79" t="e">
        <f>IF(#REF!="","",CONCATENATE(VLOOKUP(#REF!,#REF!,1)," ",VLOOKUP(#REF!,#REF!,2)))</f>
        <v>#REF!</v>
      </c>
      <c r="D110" s="79" t="e">
        <f>IF(#REF!="","",VLOOKUP(#REF!,#REF!,3))</f>
        <v>#REF!</v>
      </c>
      <c r="E110" s="79" t="e">
        <f>IF(#REF!="","",CONCATENATE(VLOOKUP(#REF!,#REF!,1)," ",VLOOKUP(#REF!,#REF!,2)))</f>
        <v>#REF!</v>
      </c>
      <c r="F110" s="79" t="e">
        <f>IF(#REF!="","",VLOOKUP(#REF!,#REF!,3))</f>
        <v>#REF!</v>
      </c>
      <c r="G110" s="256"/>
    </row>
    <row r="111" spans="1:7" ht="12.75" customHeight="1">
      <c r="A111" s="110" t="e">
        <f>#REF!</f>
        <v>#REF!</v>
      </c>
      <c r="B111" s="80" t="s">
        <v>159</v>
      </c>
      <c r="C111" s="76" t="e">
        <f>IF(#REF!="","",CONCATENATE(VLOOKUP(#REF!,#REF!,1)," ",VLOOKUP(#REF!,#REF!,2)))</f>
        <v>#REF!</v>
      </c>
      <c r="D111" s="76" t="e">
        <f>IF(#REF!="","",VLOOKUP(#REF!,#REF!,3))</f>
        <v>#REF!</v>
      </c>
      <c r="E111" s="76" t="e">
        <f>IF(#REF!="","",CONCATENATE(VLOOKUP(#REF!,#REF!,1)," ",VLOOKUP(#REF!,#REF!,2)))</f>
        <v>#REF!</v>
      </c>
      <c r="F111" s="76" t="e">
        <f>IF(#REF!="","",VLOOKUP(#REF!,#REF!,3))</f>
        <v>#REF!</v>
      </c>
      <c r="G111" s="257">
        <v>8</v>
      </c>
    </row>
    <row r="112" spans="1:7" ht="12.75" customHeight="1">
      <c r="A112" s="110" t="e">
        <f>#REF!</f>
        <v>#REF!</v>
      </c>
      <c r="B112" s="80" t="s">
        <v>159</v>
      </c>
      <c r="C112" s="76" t="e">
        <f>IF(#REF!="","",CONCATENATE(VLOOKUP(#REF!,#REF!,1)," ",VLOOKUP(#REF!,#REF!,2)))</f>
        <v>#REF!</v>
      </c>
      <c r="D112" s="76" t="e">
        <f>IF(#REF!="","",VLOOKUP(#REF!,#REF!,3))</f>
        <v>#REF!</v>
      </c>
      <c r="E112" s="76" t="e">
        <f>IF(#REF!="","",CONCATENATE(VLOOKUP(#REF!,#REF!,1)," ",VLOOKUP(#REF!,#REF!,2)))</f>
        <v>#REF!</v>
      </c>
      <c r="F112" s="76" t="e">
        <f>IF(#REF!="","",VLOOKUP(#REF!,#REF!,3))</f>
        <v>#REF!</v>
      </c>
      <c r="G112" s="257"/>
    </row>
    <row r="113" spans="1:7" ht="12.75" customHeight="1">
      <c r="A113" s="77" t="e">
        <f>#REF!</f>
        <v>#REF!</v>
      </c>
      <c r="B113" s="77" t="s">
        <v>160</v>
      </c>
      <c r="C113" s="79" t="e">
        <f>IF(#REF!="","",CONCATENATE(VLOOKUP(#REF!,#REF!,1)," ",VLOOKUP(#REF!,#REF!,2)))</f>
        <v>#REF!</v>
      </c>
      <c r="D113" s="79" t="e">
        <f>IF(#REF!="","",VLOOKUP(#REF!,#REF!,3))</f>
        <v>#REF!</v>
      </c>
      <c r="E113" s="79" t="e">
        <f>IF(#REF!="","",CONCATENATE(VLOOKUP(#REF!,#REF!,1)," ",VLOOKUP(#REF!,#REF!,2)))</f>
        <v>#REF!</v>
      </c>
      <c r="F113" s="79" t="e">
        <f>IF(#REF!="","",VLOOKUP(#REF!,#REF!,3))</f>
        <v>#REF!</v>
      </c>
      <c r="G113" s="256">
        <v>9</v>
      </c>
    </row>
    <row r="114" spans="1:7" ht="12.75" customHeight="1">
      <c r="A114" s="77" t="e">
        <f>#REF!</f>
        <v>#REF!</v>
      </c>
      <c r="B114" s="77" t="s">
        <v>160</v>
      </c>
      <c r="C114" s="79" t="e">
        <f>IF(#REF!="","",CONCATENATE(VLOOKUP(#REF!,#REF!,1)," ",VLOOKUP(#REF!,#REF!,2)))</f>
        <v>#REF!</v>
      </c>
      <c r="D114" s="79" t="e">
        <f>IF(#REF!="","",VLOOKUP(#REF!,#REF!,3))</f>
        <v>#REF!</v>
      </c>
      <c r="E114" s="79" t="e">
        <f>IF(#REF!="","",CONCATENATE(VLOOKUP(#REF!,#REF!,1)," ",VLOOKUP(#REF!,#REF!,2)))</f>
        <v>#REF!</v>
      </c>
      <c r="F114" s="79" t="e">
        <f>IF(#REF!="","",VLOOKUP(#REF!,#REF!,3))</f>
        <v>#REF!</v>
      </c>
      <c r="G114" s="256"/>
    </row>
    <row r="115" spans="1:7" ht="12.75" customHeight="1">
      <c r="A115" s="110" t="e">
        <f>#REF!</f>
        <v>#REF!</v>
      </c>
      <c r="B115" s="80" t="s">
        <v>161</v>
      </c>
      <c r="C115" s="76" t="e">
        <f>IF(#REF!="","",CONCATENATE(VLOOKUP(#REF!,#REF!,1)," ",VLOOKUP(#REF!,#REF!,2)))</f>
        <v>#REF!</v>
      </c>
      <c r="D115" s="76" t="e">
        <f>IF(#REF!="","",VLOOKUP(#REF!,#REF!,3))</f>
        <v>#REF!</v>
      </c>
      <c r="E115" s="76" t="e">
        <f>IF(#REF!="","",CONCATENATE(VLOOKUP(#REF!,#REF!,1)," ",VLOOKUP(#REF!,#REF!,2)))</f>
        <v>#REF!</v>
      </c>
      <c r="F115" s="76" t="e">
        <f>IF(#REF!="","",VLOOKUP(#REF!,#REF!,3))</f>
        <v>#REF!</v>
      </c>
      <c r="G115" s="257">
        <v>10</v>
      </c>
    </row>
    <row r="116" spans="1:7" ht="12.75" customHeight="1">
      <c r="A116" s="110" t="e">
        <f>#REF!</f>
        <v>#REF!</v>
      </c>
      <c r="B116" s="80" t="s">
        <v>161</v>
      </c>
      <c r="C116" s="76" t="e">
        <f>IF(#REF!="","",CONCATENATE(VLOOKUP(#REF!,#REF!,1)," ",VLOOKUP(#REF!,#REF!,2)))</f>
        <v>#REF!</v>
      </c>
      <c r="D116" s="76" t="e">
        <f>IF(#REF!="","",VLOOKUP(#REF!,#REF!,3))</f>
        <v>#REF!</v>
      </c>
      <c r="E116" s="76" t="e">
        <f>IF(#REF!="","",CONCATENATE(VLOOKUP(#REF!,#REF!,1)," ",VLOOKUP(#REF!,#REF!,2)))</f>
        <v>#REF!</v>
      </c>
      <c r="F116" s="76" t="e">
        <f>IF(#REF!="","",VLOOKUP(#REF!,#REF!,3))</f>
        <v>#REF!</v>
      </c>
      <c r="G116" s="257"/>
    </row>
    <row r="117" spans="1:7" ht="12.75" customHeight="1">
      <c r="A117" s="77" t="e">
        <f>#REF!</f>
        <v>#REF!</v>
      </c>
      <c r="B117" s="77" t="s">
        <v>162</v>
      </c>
      <c r="C117" s="79" t="e">
        <f>IF(#REF!="","",CONCATENATE(VLOOKUP(#REF!,#REF!,1)," ",VLOOKUP(#REF!,#REF!,2)))</f>
        <v>#REF!</v>
      </c>
      <c r="D117" s="79" t="e">
        <f>IF(#REF!="","",VLOOKUP(#REF!,#REF!,3))</f>
        <v>#REF!</v>
      </c>
      <c r="E117" s="79" t="e">
        <f>IF(#REF!="","",CONCATENATE(VLOOKUP(#REF!,#REF!,1)," ",VLOOKUP(#REF!,#REF!,2)))</f>
        <v>#REF!</v>
      </c>
      <c r="F117" s="79" t="e">
        <f>IF(#REF!="","",VLOOKUP(#REF!,#REF!,3))</f>
        <v>#REF!</v>
      </c>
      <c r="G117" s="256">
        <v>11</v>
      </c>
    </row>
    <row r="118" spans="1:7" ht="12.75" customHeight="1">
      <c r="A118" s="77" t="e">
        <f>#REF!</f>
        <v>#REF!</v>
      </c>
      <c r="B118" s="77" t="s">
        <v>162</v>
      </c>
      <c r="C118" s="79" t="e">
        <f>IF(#REF!="","",CONCATENATE(VLOOKUP(#REF!,#REF!,1)," ",VLOOKUP(#REF!,#REF!,2)))</f>
        <v>#REF!</v>
      </c>
      <c r="D118" s="79" t="e">
        <f>IF(#REF!="","",VLOOKUP(#REF!,#REF!,3))</f>
        <v>#REF!</v>
      </c>
      <c r="E118" s="79" t="e">
        <f>IF(#REF!="","",CONCATENATE(VLOOKUP(#REF!,#REF!,1)," ",VLOOKUP(#REF!,#REF!,2)))</f>
        <v>#REF!</v>
      </c>
      <c r="F118" s="79" t="e">
        <f>IF(#REF!="","",VLOOKUP(#REF!,#REF!,3))</f>
        <v>#REF!</v>
      </c>
      <c r="G118" s="256"/>
    </row>
    <row r="119" spans="1:7" ht="12.75" customHeight="1">
      <c r="A119" s="110" t="e">
        <f>#REF!</f>
        <v>#REF!</v>
      </c>
      <c r="B119" s="80" t="s">
        <v>163</v>
      </c>
      <c r="C119" s="76" t="e">
        <f>IF(#REF!="","",CONCATENATE(VLOOKUP(#REF!,#REF!,1)," ",VLOOKUP(#REF!,#REF!,2)))</f>
        <v>#REF!</v>
      </c>
      <c r="D119" s="76" t="e">
        <f>IF(#REF!="","",VLOOKUP(#REF!,#REF!,3))</f>
        <v>#REF!</v>
      </c>
      <c r="E119" s="76" t="e">
        <f>IF(#REF!="","",CONCATENATE(VLOOKUP(#REF!,#REF!,1)," ",VLOOKUP(#REF!,#REF!,2)))</f>
        <v>#REF!</v>
      </c>
      <c r="F119" s="76" t="e">
        <f>IF(#REF!="","",VLOOKUP(#REF!,#REF!,3))</f>
        <v>#REF!</v>
      </c>
      <c r="G119" s="257">
        <v>12</v>
      </c>
    </row>
    <row r="120" spans="1:7" ht="12.75" customHeight="1">
      <c r="A120" s="110" t="e">
        <f>#REF!</f>
        <v>#REF!</v>
      </c>
      <c r="B120" s="80" t="s">
        <v>163</v>
      </c>
      <c r="C120" s="76" t="e">
        <f>IF(#REF!="","",CONCATENATE(VLOOKUP(#REF!,#REF!,1)," ",VLOOKUP(#REF!,#REF!,2)))</f>
        <v>#REF!</v>
      </c>
      <c r="D120" s="76" t="e">
        <f>IF(#REF!="","",VLOOKUP(#REF!,#REF!,3))</f>
        <v>#REF!</v>
      </c>
      <c r="E120" s="76" t="e">
        <f>IF(#REF!="","",CONCATENATE(VLOOKUP(#REF!,#REF!,1)," ",VLOOKUP(#REF!,#REF!,2)))</f>
        <v>#REF!</v>
      </c>
      <c r="F120" s="76" t="e">
        <f>IF(#REF!="","",VLOOKUP(#REF!,#REF!,3))</f>
        <v>#REF!</v>
      </c>
      <c r="G120" s="257"/>
    </row>
    <row r="121" spans="1:7" ht="12.75" customHeight="1">
      <c r="A121" s="77" t="e">
        <f>#REF!</f>
        <v>#REF!</v>
      </c>
      <c r="B121" s="77" t="s">
        <v>164</v>
      </c>
      <c r="C121" s="79" t="e">
        <f>IF(#REF!="","",CONCATENATE(VLOOKUP(#REF!,#REF!,1)," ",VLOOKUP(#REF!,#REF!,2)))</f>
        <v>#REF!</v>
      </c>
      <c r="D121" s="79" t="e">
        <f>IF(#REF!="","",VLOOKUP(#REF!,#REF!,3))</f>
        <v>#REF!</v>
      </c>
      <c r="E121" s="79" t="e">
        <f>IF(#REF!="","",CONCATENATE(VLOOKUP(#REF!,#REF!,1)," ",VLOOKUP(#REF!,#REF!,2)))</f>
        <v>#REF!</v>
      </c>
      <c r="F121" s="79" t="e">
        <f>IF(#REF!="","",VLOOKUP(#REF!,#REF!,3))</f>
        <v>#REF!</v>
      </c>
      <c r="G121" s="256">
        <v>13</v>
      </c>
    </row>
    <row r="122" spans="1:7" ht="12.75" customHeight="1">
      <c r="A122" s="77" t="e">
        <f>#REF!</f>
        <v>#REF!</v>
      </c>
      <c r="B122" s="77" t="s">
        <v>164</v>
      </c>
      <c r="C122" s="79" t="e">
        <f>IF(#REF!="","",CONCATENATE(VLOOKUP(#REF!,#REF!,1)," ",VLOOKUP(#REF!,#REF!,2)))</f>
        <v>#REF!</v>
      </c>
      <c r="D122" s="79" t="e">
        <f>IF(#REF!="","",VLOOKUP(#REF!,#REF!,3))</f>
        <v>#REF!</v>
      </c>
      <c r="E122" s="79" t="e">
        <f>IF(#REF!="","",CONCATENATE(VLOOKUP(#REF!,#REF!,1)," ",VLOOKUP(#REF!,#REF!,2)))</f>
        <v>#REF!</v>
      </c>
      <c r="F122" s="79" t="e">
        <f>IF(#REF!="","",VLOOKUP(#REF!,#REF!,3))</f>
        <v>#REF!</v>
      </c>
      <c r="G122" s="256"/>
    </row>
    <row r="123" spans="1:7" ht="12.75" customHeight="1">
      <c r="A123" s="110" t="e">
        <f>#REF!</f>
        <v>#REF!</v>
      </c>
      <c r="B123" s="80" t="s">
        <v>165</v>
      </c>
      <c r="C123" s="76" t="e">
        <f>IF(#REF!="","",CONCATENATE(VLOOKUP(#REF!,#REF!,1)," ",VLOOKUP(#REF!,#REF!,2)))</f>
        <v>#REF!</v>
      </c>
      <c r="D123" s="76" t="e">
        <f>IF(#REF!="","",VLOOKUP(#REF!,#REF!,3))</f>
        <v>#REF!</v>
      </c>
      <c r="E123" s="76" t="e">
        <f>IF(#REF!="","",CONCATENATE(VLOOKUP(#REF!,#REF!,1)," ",VLOOKUP(#REF!,#REF!,2)))</f>
        <v>#REF!</v>
      </c>
      <c r="F123" s="76" t="e">
        <f>IF(#REF!="","",VLOOKUP(#REF!,#REF!,3))</f>
        <v>#REF!</v>
      </c>
      <c r="G123" s="257">
        <v>14</v>
      </c>
    </row>
    <row r="124" spans="1:7" ht="12.75" customHeight="1">
      <c r="A124" s="110" t="e">
        <f>#REF!</f>
        <v>#REF!</v>
      </c>
      <c r="B124" s="80" t="s">
        <v>165</v>
      </c>
      <c r="C124" s="76" t="e">
        <f>IF(#REF!="","",CONCATENATE(VLOOKUP(#REF!,#REF!,1)," ",VLOOKUP(#REF!,#REF!,2)))</f>
        <v>#REF!</v>
      </c>
      <c r="D124" s="76" t="e">
        <f>IF(#REF!="","",VLOOKUP(#REF!,#REF!,3))</f>
        <v>#REF!</v>
      </c>
      <c r="E124" s="76" t="e">
        <f>IF(#REF!="","",CONCATENATE(VLOOKUP(#REF!,#REF!,1)," ",VLOOKUP(#REF!,#REF!,2)))</f>
        <v>#REF!</v>
      </c>
      <c r="F124" s="76" t="e">
        <f>IF(#REF!="","",VLOOKUP(#REF!,#REF!,3))</f>
        <v>#REF!</v>
      </c>
      <c r="G124" s="257"/>
    </row>
    <row r="125" spans="1:7" ht="12.75" customHeight="1">
      <c r="A125" s="77" t="e">
        <f>#REF!</f>
        <v>#REF!</v>
      </c>
      <c r="B125" s="77" t="s">
        <v>166</v>
      </c>
      <c r="C125" s="79" t="e">
        <f>IF(#REF!="","",CONCATENATE(VLOOKUP(#REF!,#REF!,1)," ",VLOOKUP(#REF!,#REF!,2)))</f>
        <v>#REF!</v>
      </c>
      <c r="D125" s="79" t="e">
        <f>IF(#REF!="","",VLOOKUP(#REF!,#REF!,3))</f>
        <v>#REF!</v>
      </c>
      <c r="E125" s="79" t="e">
        <f>IF(#REF!="","",CONCATENATE(VLOOKUP(#REF!,#REF!,1)," ",VLOOKUP(#REF!,#REF!,2)))</f>
        <v>#REF!</v>
      </c>
      <c r="F125" s="79" t="e">
        <f>IF(#REF!="","",VLOOKUP(#REF!,#REF!,3))</f>
        <v>#REF!</v>
      </c>
      <c r="G125" s="256">
        <v>15</v>
      </c>
    </row>
    <row r="126" spans="1:7" ht="12.75" customHeight="1">
      <c r="A126" s="77" t="e">
        <f>#REF!</f>
        <v>#REF!</v>
      </c>
      <c r="B126" s="77" t="s">
        <v>166</v>
      </c>
      <c r="C126" s="79" t="e">
        <f>IF(#REF!="","",CONCATENATE(VLOOKUP(#REF!,#REF!,1)," ",VLOOKUP(#REF!,#REF!,2)))</f>
        <v>#REF!</v>
      </c>
      <c r="D126" s="79" t="e">
        <f>IF(#REF!="","",VLOOKUP(#REF!,#REF!,3))</f>
        <v>#REF!</v>
      </c>
      <c r="E126" s="79" t="e">
        <f>IF(#REF!="","",CONCATENATE(VLOOKUP(#REF!,#REF!,1)," ",VLOOKUP(#REF!,#REF!,2)))</f>
        <v>#REF!</v>
      </c>
      <c r="F126" s="79" t="e">
        <f>IF(#REF!="","",VLOOKUP(#REF!,#REF!,3))</f>
        <v>#REF!</v>
      </c>
      <c r="G126" s="256"/>
    </row>
    <row r="127" spans="1:7" ht="12.75" customHeight="1">
      <c r="A127" s="110" t="e">
        <f>#REF!</f>
        <v>#REF!</v>
      </c>
      <c r="B127" s="80" t="s">
        <v>167</v>
      </c>
      <c r="C127" s="76" t="e">
        <f>IF(#REF!="","",CONCATENATE(VLOOKUP(#REF!,#REF!,1)," ",VLOOKUP(#REF!,#REF!,2)))</f>
        <v>#REF!</v>
      </c>
      <c r="D127" s="76" t="e">
        <f>IF(#REF!="","",VLOOKUP(#REF!,#REF!,3))</f>
        <v>#REF!</v>
      </c>
      <c r="E127" s="76" t="e">
        <f>IF(#REF!="","",CONCATENATE(VLOOKUP(#REF!,#REF!,1)," ",VLOOKUP(#REF!,#REF!,2)))</f>
        <v>#REF!</v>
      </c>
      <c r="F127" s="76" t="e">
        <f>IF(#REF!="","",VLOOKUP(#REF!,#REF!,3))</f>
        <v>#REF!</v>
      </c>
      <c r="G127" s="258">
        <v>16</v>
      </c>
    </row>
    <row r="128" spans="1:7" ht="12.75" customHeight="1">
      <c r="A128" s="110" t="e">
        <f>#REF!</f>
        <v>#REF!</v>
      </c>
      <c r="B128" s="80" t="s">
        <v>167</v>
      </c>
      <c r="C128" s="76" t="e">
        <f>IF(#REF!="","",CONCATENATE(VLOOKUP(#REF!,#REF!,1)," ",VLOOKUP(#REF!,#REF!,2)))</f>
        <v>#REF!</v>
      </c>
      <c r="D128" s="76" t="e">
        <f>IF(#REF!="","",VLOOKUP(#REF!,#REF!,3))</f>
        <v>#REF!</v>
      </c>
      <c r="E128" s="76" t="e">
        <f>IF(#REF!="","",CONCATENATE(VLOOKUP(#REF!,#REF!,1)," ",VLOOKUP(#REF!,#REF!,2)))</f>
        <v>#REF!</v>
      </c>
      <c r="F128" s="76" t="e">
        <f>IF(#REF!="","",VLOOKUP(#REF!,#REF!,3))</f>
        <v>#REF!</v>
      </c>
      <c r="G128" s="258"/>
    </row>
    <row r="129" spans="1:7" ht="12.75" customHeight="1">
      <c r="A129" s="77" t="e">
        <f>#REF!</f>
        <v>#REF!</v>
      </c>
      <c r="B129" s="77" t="s">
        <v>168</v>
      </c>
      <c r="C129" s="79" t="e">
        <f>IF(#REF!="","",CONCATENATE(VLOOKUP(#REF!,#REF!,1)," ",VLOOKUP(#REF!,#REF!,2)))</f>
        <v>#REF!</v>
      </c>
      <c r="D129" s="79" t="e">
        <f>IF(#REF!="","",VLOOKUP(#REF!,#REF!,3))</f>
        <v>#REF!</v>
      </c>
      <c r="E129" s="79" t="e">
        <f>IF(#REF!="","",CONCATENATE(VLOOKUP(#REF!,#REF!,1)," ",VLOOKUP(#REF!,#REF!,2)))</f>
        <v>#REF!</v>
      </c>
      <c r="F129" s="79" t="e">
        <f>IF(#REF!="","",VLOOKUP(#REF!,#REF!,3))</f>
        <v>#REF!</v>
      </c>
      <c r="G129" s="256">
        <v>1</v>
      </c>
    </row>
    <row r="130" spans="1:7" ht="12.75" customHeight="1">
      <c r="A130" s="77" t="e">
        <f>#REF!</f>
        <v>#REF!</v>
      </c>
      <c r="B130" s="77" t="s">
        <v>168</v>
      </c>
      <c r="C130" s="79" t="e">
        <f>IF(#REF!="","",CONCATENATE(VLOOKUP(#REF!,#REF!,1)," ",VLOOKUP(#REF!,#REF!,2)))</f>
        <v>#REF!</v>
      </c>
      <c r="D130" s="79" t="e">
        <f>IF(#REF!="","",VLOOKUP(#REF!,#REF!,3))</f>
        <v>#REF!</v>
      </c>
      <c r="E130" s="79" t="e">
        <f>IF(#REF!="","",CONCATENATE(VLOOKUP(#REF!,#REF!,1)," ",VLOOKUP(#REF!,#REF!,2)))</f>
        <v>#REF!</v>
      </c>
      <c r="F130" s="79" t="e">
        <f>IF(#REF!="","",VLOOKUP(#REF!,#REF!,3))</f>
        <v>#REF!</v>
      </c>
      <c r="G130" s="256"/>
    </row>
    <row r="131" spans="1:7" ht="12.75" customHeight="1">
      <c r="A131" s="110" t="e">
        <f>#REF!</f>
        <v>#REF!</v>
      </c>
      <c r="B131" s="80" t="s">
        <v>169</v>
      </c>
      <c r="C131" s="76" t="e">
        <f>IF(#REF!="","",CONCATENATE(VLOOKUP(#REF!,#REF!,1)," ",VLOOKUP(#REF!,#REF!,2)))</f>
        <v>#REF!</v>
      </c>
      <c r="D131" s="76" t="e">
        <f>IF(#REF!="","",VLOOKUP(#REF!,#REF!,3))</f>
        <v>#REF!</v>
      </c>
      <c r="E131" s="76" t="e">
        <f>IF(#REF!="","",CONCATENATE(VLOOKUP(#REF!,#REF!,1)," ",VLOOKUP(#REF!,#REF!,2)))</f>
        <v>#REF!</v>
      </c>
      <c r="F131" s="76" t="e">
        <f>IF(#REF!="","",VLOOKUP(#REF!,#REF!,3))</f>
        <v>#REF!</v>
      </c>
      <c r="G131" s="257">
        <v>2</v>
      </c>
    </row>
    <row r="132" spans="1:7" ht="12.75" customHeight="1">
      <c r="A132" s="110" t="e">
        <f>#REF!</f>
        <v>#REF!</v>
      </c>
      <c r="B132" s="80" t="s">
        <v>169</v>
      </c>
      <c r="C132" s="76" t="e">
        <f>IF(#REF!="","",CONCATENATE(VLOOKUP(#REF!,#REF!,1)," ",VLOOKUP(#REF!,#REF!,2)))</f>
        <v>#REF!</v>
      </c>
      <c r="D132" s="76" t="e">
        <f>IF(#REF!="","",VLOOKUP(#REF!,#REF!,3))</f>
        <v>#REF!</v>
      </c>
      <c r="E132" s="76" t="e">
        <f>IF(#REF!="","",CONCATENATE(VLOOKUP(#REF!,#REF!,1)," ",VLOOKUP(#REF!,#REF!,2)))</f>
        <v>#REF!</v>
      </c>
      <c r="F132" s="76" t="e">
        <f>IF(#REF!="","",VLOOKUP(#REF!,#REF!,3))</f>
        <v>#REF!</v>
      </c>
      <c r="G132" s="257"/>
    </row>
    <row r="133" spans="1:7" ht="12.75" customHeight="1">
      <c r="A133" s="77" t="e">
        <f>#REF!</f>
        <v>#REF!</v>
      </c>
      <c r="B133" s="77" t="s">
        <v>170</v>
      </c>
      <c r="C133" s="79" t="e">
        <f>IF(#REF!="","",CONCATENATE(VLOOKUP(#REF!,#REF!,1)," ",VLOOKUP(#REF!,#REF!,2)))</f>
        <v>#REF!</v>
      </c>
      <c r="D133" s="79" t="e">
        <f>IF(#REF!="","",VLOOKUP(#REF!,#REF!,3))</f>
        <v>#REF!</v>
      </c>
      <c r="E133" s="79" t="e">
        <f>IF(#REF!="","",CONCATENATE(VLOOKUP(#REF!,#REF!,1)," ",VLOOKUP(#REF!,#REF!,2)))</f>
        <v>#REF!</v>
      </c>
      <c r="F133" s="79" t="e">
        <f>IF(#REF!="","",VLOOKUP(#REF!,#REF!,3))</f>
        <v>#REF!</v>
      </c>
      <c r="G133" s="256">
        <v>3</v>
      </c>
    </row>
    <row r="134" spans="1:7" ht="12.75" customHeight="1">
      <c r="A134" s="77" t="e">
        <f>#REF!</f>
        <v>#REF!</v>
      </c>
      <c r="B134" s="77" t="s">
        <v>170</v>
      </c>
      <c r="C134" s="79" t="e">
        <f>IF(#REF!="","",CONCATENATE(VLOOKUP(#REF!,#REF!,1)," ",VLOOKUP(#REF!,#REF!,2)))</f>
        <v>#REF!</v>
      </c>
      <c r="D134" s="79" t="e">
        <f>IF(#REF!="","",VLOOKUP(#REF!,#REF!,3))</f>
        <v>#REF!</v>
      </c>
      <c r="E134" s="79" t="e">
        <f>IF(#REF!="","",CONCATENATE(VLOOKUP(#REF!,#REF!,1)," ",VLOOKUP(#REF!,#REF!,2)))</f>
        <v>#REF!</v>
      </c>
      <c r="F134" s="79" t="e">
        <f>IF(#REF!="","",VLOOKUP(#REF!,#REF!,3))</f>
        <v>#REF!</v>
      </c>
      <c r="G134" s="256"/>
    </row>
    <row r="135" spans="1:7" ht="12.75" customHeight="1">
      <c r="A135" s="110" t="e">
        <f>#REF!</f>
        <v>#REF!</v>
      </c>
      <c r="B135" s="80" t="s">
        <v>171</v>
      </c>
      <c r="C135" s="76" t="e">
        <f>IF(#REF!="","",CONCATENATE(VLOOKUP(#REF!,#REF!,1)," ",VLOOKUP(#REF!,#REF!,2)))</f>
        <v>#REF!</v>
      </c>
      <c r="D135" s="76" t="e">
        <f>IF(#REF!="","",VLOOKUP(#REF!,#REF!,3))</f>
        <v>#REF!</v>
      </c>
      <c r="E135" s="76" t="e">
        <f>IF(#REF!="","",CONCATENATE(VLOOKUP(#REF!,#REF!,1)," ",VLOOKUP(#REF!,#REF!,2)))</f>
        <v>#REF!</v>
      </c>
      <c r="F135" s="76" t="e">
        <f>IF(#REF!="","",VLOOKUP(#REF!,#REF!,3))</f>
        <v>#REF!</v>
      </c>
      <c r="G135" s="257">
        <v>4</v>
      </c>
    </row>
    <row r="136" spans="1:7" ht="12.75" customHeight="1">
      <c r="A136" s="110" t="e">
        <f>#REF!</f>
        <v>#REF!</v>
      </c>
      <c r="B136" s="80" t="s">
        <v>171</v>
      </c>
      <c r="C136" s="76" t="e">
        <f>IF(#REF!="","",CONCATENATE(VLOOKUP(#REF!,#REF!,1)," ",VLOOKUP(#REF!,#REF!,2)))</f>
        <v>#REF!</v>
      </c>
      <c r="D136" s="76" t="e">
        <f>IF(#REF!="","",VLOOKUP(#REF!,#REF!,3))</f>
        <v>#REF!</v>
      </c>
      <c r="E136" s="76" t="e">
        <f>IF(#REF!="","",CONCATENATE(VLOOKUP(#REF!,#REF!,1)," ",VLOOKUP(#REF!,#REF!,2)))</f>
        <v>#REF!</v>
      </c>
      <c r="F136" s="76" t="e">
        <f>IF(#REF!="","",VLOOKUP(#REF!,#REF!,3))</f>
        <v>#REF!</v>
      </c>
      <c r="G136" s="257"/>
    </row>
    <row r="137" spans="1:7" ht="12.75" customHeight="1">
      <c r="A137" s="77" t="e">
        <f>#REF!</f>
        <v>#REF!</v>
      </c>
      <c r="B137" s="77" t="s">
        <v>172</v>
      </c>
      <c r="C137" s="79" t="e">
        <f>IF(#REF!="","",CONCATENATE(VLOOKUP(#REF!,#REF!,1)," ",VLOOKUP(#REF!,#REF!,2)))</f>
        <v>#REF!</v>
      </c>
      <c r="D137" s="79" t="e">
        <f>IF(#REF!="","",VLOOKUP(#REF!,#REF!,3))</f>
        <v>#REF!</v>
      </c>
      <c r="E137" s="79" t="e">
        <f>IF(#REF!="","",CONCATENATE(VLOOKUP(#REF!,#REF!,1)," ",VLOOKUP(#REF!,#REF!,2)))</f>
        <v>#REF!</v>
      </c>
      <c r="F137" s="79" t="e">
        <f>IF(#REF!="","",VLOOKUP(#REF!,#REF!,3))</f>
        <v>#REF!</v>
      </c>
      <c r="G137" s="256">
        <v>5</v>
      </c>
    </row>
    <row r="138" spans="1:7" ht="12.75" customHeight="1">
      <c r="A138" s="77" t="e">
        <f>#REF!</f>
        <v>#REF!</v>
      </c>
      <c r="B138" s="77" t="s">
        <v>172</v>
      </c>
      <c r="C138" s="79" t="e">
        <f>IF(#REF!="","",CONCATENATE(VLOOKUP(#REF!,#REF!,1)," ",VLOOKUP(#REF!,#REF!,2)))</f>
        <v>#REF!</v>
      </c>
      <c r="D138" s="79" t="e">
        <f>IF(#REF!="","",VLOOKUP(#REF!,#REF!,3))</f>
        <v>#REF!</v>
      </c>
      <c r="E138" s="79" t="e">
        <f>IF(#REF!="","",CONCATENATE(VLOOKUP(#REF!,#REF!,1)," ",VLOOKUP(#REF!,#REF!,2)))</f>
        <v>#REF!</v>
      </c>
      <c r="F138" s="79" t="e">
        <f>IF(#REF!="","",VLOOKUP(#REF!,#REF!,3))</f>
        <v>#REF!</v>
      </c>
      <c r="G138" s="256"/>
    </row>
    <row r="139" spans="1:7" ht="12.75" customHeight="1">
      <c r="A139" s="110" t="e">
        <f>#REF!</f>
        <v>#REF!</v>
      </c>
      <c r="B139" s="80" t="s">
        <v>173</v>
      </c>
      <c r="C139" s="76" t="e">
        <f>IF(#REF!="","",CONCATENATE(VLOOKUP(#REF!,#REF!,1)," ",VLOOKUP(#REF!,#REF!,2)))</f>
        <v>#REF!</v>
      </c>
      <c r="D139" s="76" t="e">
        <f>IF(#REF!="","",VLOOKUP(#REF!,#REF!,3))</f>
        <v>#REF!</v>
      </c>
      <c r="E139" s="76" t="e">
        <f>IF(#REF!="","",CONCATENATE(VLOOKUP(#REF!,#REF!,1)," ",VLOOKUP(#REF!,#REF!,2)))</f>
        <v>#REF!</v>
      </c>
      <c r="F139" s="76" t="e">
        <f>IF(#REF!="","",VLOOKUP(#REF!,#REF!,3))</f>
        <v>#REF!</v>
      </c>
      <c r="G139" s="257">
        <v>6</v>
      </c>
    </row>
    <row r="140" spans="1:7" ht="12.75" customHeight="1">
      <c r="A140" s="110" t="e">
        <f>#REF!</f>
        <v>#REF!</v>
      </c>
      <c r="B140" s="80" t="s">
        <v>173</v>
      </c>
      <c r="C140" s="76" t="e">
        <f>IF(#REF!="","",CONCATENATE(VLOOKUP(#REF!,#REF!,1)," ",VLOOKUP(#REF!,#REF!,2)))</f>
        <v>#REF!</v>
      </c>
      <c r="D140" s="76" t="e">
        <f>IF(#REF!="","",VLOOKUP(#REF!,#REF!,3))</f>
        <v>#REF!</v>
      </c>
      <c r="E140" s="76" t="e">
        <f>IF(#REF!="","",CONCATENATE(VLOOKUP(#REF!,#REF!,1)," ",VLOOKUP(#REF!,#REF!,2)))</f>
        <v>#REF!</v>
      </c>
      <c r="F140" s="76" t="e">
        <f>IF(#REF!="","",VLOOKUP(#REF!,#REF!,3))</f>
        <v>#REF!</v>
      </c>
      <c r="G140" s="257"/>
    </row>
    <row r="141" spans="1:7" ht="12.75" customHeight="1">
      <c r="A141" s="77" t="e">
        <f>#REF!</f>
        <v>#REF!</v>
      </c>
      <c r="B141" s="77" t="s">
        <v>174</v>
      </c>
      <c r="C141" s="79" t="e">
        <f>IF(#REF!="","",CONCATENATE(VLOOKUP(#REF!,#REF!,1)," ",VLOOKUP(#REF!,#REF!,2)))</f>
        <v>#REF!</v>
      </c>
      <c r="D141" s="79" t="e">
        <f>IF(#REF!="","",VLOOKUP(#REF!,#REF!,3))</f>
        <v>#REF!</v>
      </c>
      <c r="E141" s="79" t="e">
        <f>IF(#REF!="","",CONCATENATE(VLOOKUP(#REF!,#REF!,1)," ",VLOOKUP(#REF!,#REF!,2)))</f>
        <v>#REF!</v>
      </c>
      <c r="F141" s="79" t="e">
        <f>IF(#REF!="","",VLOOKUP(#REF!,#REF!,3))</f>
        <v>#REF!</v>
      </c>
      <c r="G141" s="256">
        <v>7</v>
      </c>
    </row>
    <row r="142" spans="1:7" ht="12.75" customHeight="1">
      <c r="A142" s="77" t="e">
        <f>#REF!</f>
        <v>#REF!</v>
      </c>
      <c r="B142" s="77" t="s">
        <v>174</v>
      </c>
      <c r="C142" s="79" t="e">
        <f>IF(#REF!="","",CONCATENATE(VLOOKUP(#REF!,#REF!,1)," ",VLOOKUP(#REF!,#REF!,2)))</f>
        <v>#REF!</v>
      </c>
      <c r="D142" s="79" t="e">
        <f>IF(#REF!="","",VLOOKUP(#REF!,#REF!,3))</f>
        <v>#REF!</v>
      </c>
      <c r="E142" s="79" t="e">
        <f>IF(#REF!="","",CONCATENATE(VLOOKUP(#REF!,#REF!,1)," ",VLOOKUP(#REF!,#REF!,2)))</f>
        <v>#REF!</v>
      </c>
      <c r="F142" s="79" t="e">
        <f>IF(#REF!="","",VLOOKUP(#REF!,#REF!,3))</f>
        <v>#REF!</v>
      </c>
      <c r="G142" s="256"/>
    </row>
    <row r="143" spans="1:7" ht="12.75" customHeight="1">
      <c r="A143" s="110" t="e">
        <f>#REF!</f>
        <v>#REF!</v>
      </c>
      <c r="B143" s="80" t="s">
        <v>175</v>
      </c>
      <c r="C143" s="76" t="e">
        <f>IF(#REF!="","",CONCATENATE(VLOOKUP(#REF!,#REF!,1)," ",VLOOKUP(#REF!,#REF!,2)))</f>
        <v>#REF!</v>
      </c>
      <c r="D143" s="76" t="e">
        <f>IF(#REF!="","",VLOOKUP(#REF!,#REF!,3))</f>
        <v>#REF!</v>
      </c>
      <c r="E143" s="76" t="e">
        <f>IF(#REF!="","",CONCATENATE(VLOOKUP(#REF!,#REF!,1)," ",VLOOKUP(#REF!,#REF!,2)))</f>
        <v>#REF!</v>
      </c>
      <c r="F143" s="76" t="e">
        <f>IF(#REF!="","",VLOOKUP(#REF!,#REF!,3))</f>
        <v>#REF!</v>
      </c>
      <c r="G143" s="257">
        <v>8</v>
      </c>
    </row>
    <row r="144" spans="1:7" ht="12.75" customHeight="1">
      <c r="A144" s="110" t="e">
        <f>#REF!</f>
        <v>#REF!</v>
      </c>
      <c r="B144" s="80" t="s">
        <v>175</v>
      </c>
      <c r="C144" s="76" t="e">
        <f>IF(#REF!="","",CONCATENATE(VLOOKUP(#REF!,#REF!,1)," ",VLOOKUP(#REF!,#REF!,2)))</f>
        <v>#REF!</v>
      </c>
      <c r="D144" s="76" t="e">
        <f>IF(#REF!="","",VLOOKUP(#REF!,#REF!,3))</f>
        <v>#REF!</v>
      </c>
      <c r="E144" s="76" t="e">
        <f>IF(#REF!="","",CONCATENATE(VLOOKUP(#REF!,#REF!,1)," ",VLOOKUP(#REF!,#REF!,2)))</f>
        <v>#REF!</v>
      </c>
      <c r="F144" s="76" t="e">
        <f>IF(#REF!="","",VLOOKUP(#REF!,#REF!,3))</f>
        <v>#REF!</v>
      </c>
      <c r="G144" s="257"/>
    </row>
    <row r="145" spans="1:7" ht="12.75" customHeight="1">
      <c r="A145" s="77" t="e">
        <f>#REF!</f>
        <v>#REF!</v>
      </c>
      <c r="B145" s="77" t="s">
        <v>176</v>
      </c>
      <c r="C145" s="79" t="e">
        <f>IF(#REF!="","",CONCATENATE(VLOOKUP(#REF!,#REF!,1)," ",VLOOKUP(#REF!,#REF!,2)))</f>
        <v>#REF!</v>
      </c>
      <c r="D145" s="79" t="e">
        <f>IF(#REF!="","",VLOOKUP(#REF!,#REF!,3))</f>
        <v>#REF!</v>
      </c>
      <c r="E145" s="79" t="e">
        <f>IF(#REF!="","",CONCATENATE(VLOOKUP(#REF!,#REF!,1)," ",VLOOKUP(#REF!,#REF!,2)))</f>
        <v>#REF!</v>
      </c>
      <c r="F145" s="79" t="e">
        <f>IF(#REF!="","",VLOOKUP(#REF!,#REF!,3))</f>
        <v>#REF!</v>
      </c>
      <c r="G145" s="256">
        <v>9</v>
      </c>
    </row>
    <row r="146" spans="1:7" ht="12.75" customHeight="1">
      <c r="A146" s="77" t="e">
        <f>#REF!</f>
        <v>#REF!</v>
      </c>
      <c r="B146" s="77" t="s">
        <v>176</v>
      </c>
      <c r="C146" s="79" t="e">
        <f>IF(#REF!="","",CONCATENATE(VLOOKUP(#REF!,#REF!,1)," ",VLOOKUP(#REF!,#REF!,2)))</f>
        <v>#REF!</v>
      </c>
      <c r="D146" s="79" t="e">
        <f>IF(#REF!="","",VLOOKUP(#REF!,#REF!,3))</f>
        <v>#REF!</v>
      </c>
      <c r="E146" s="79" t="e">
        <f>IF(#REF!="","",CONCATENATE(VLOOKUP(#REF!,#REF!,1)," ",VLOOKUP(#REF!,#REF!,2)))</f>
        <v>#REF!</v>
      </c>
      <c r="F146" s="79" t="e">
        <f>IF(#REF!="","",VLOOKUP(#REF!,#REF!,3))</f>
        <v>#REF!</v>
      </c>
      <c r="G146" s="256"/>
    </row>
    <row r="147" spans="1:7" ht="12.75" customHeight="1">
      <c r="A147" s="110" t="e">
        <f>#REF!</f>
        <v>#REF!</v>
      </c>
      <c r="B147" s="80" t="s">
        <v>177</v>
      </c>
      <c r="C147" s="76" t="e">
        <f>IF(#REF!="","",CONCATENATE(VLOOKUP(#REF!,#REF!,1)," ",VLOOKUP(#REF!,#REF!,2)))</f>
        <v>#REF!</v>
      </c>
      <c r="D147" s="76" t="e">
        <f>IF(#REF!="","",VLOOKUP(#REF!,#REF!,3))</f>
        <v>#REF!</v>
      </c>
      <c r="E147" s="76" t="e">
        <f>IF(#REF!="","",CONCATENATE(VLOOKUP(#REF!,#REF!,1)," ",VLOOKUP(#REF!,#REF!,2)))</f>
        <v>#REF!</v>
      </c>
      <c r="F147" s="76" t="e">
        <f>IF(#REF!="","",VLOOKUP(#REF!,#REF!,3))</f>
        <v>#REF!</v>
      </c>
      <c r="G147" s="257">
        <v>10</v>
      </c>
    </row>
    <row r="148" spans="1:7" ht="12.75" customHeight="1">
      <c r="A148" s="110" t="e">
        <f>#REF!</f>
        <v>#REF!</v>
      </c>
      <c r="B148" s="80" t="s">
        <v>177</v>
      </c>
      <c r="C148" s="76" t="e">
        <f>IF(#REF!="","",CONCATENATE(VLOOKUP(#REF!,#REF!,1)," ",VLOOKUP(#REF!,#REF!,2)))</f>
        <v>#REF!</v>
      </c>
      <c r="D148" s="76" t="e">
        <f>IF(#REF!="","",VLOOKUP(#REF!,#REF!,3))</f>
        <v>#REF!</v>
      </c>
      <c r="E148" s="76" t="e">
        <f>IF(#REF!="","",CONCATENATE(VLOOKUP(#REF!,#REF!,1)," ",VLOOKUP(#REF!,#REF!,2)))</f>
        <v>#REF!</v>
      </c>
      <c r="F148" s="76" t="e">
        <f>IF(#REF!="","",VLOOKUP(#REF!,#REF!,3))</f>
        <v>#REF!</v>
      </c>
      <c r="G148" s="257"/>
    </row>
    <row r="149" spans="1:7" ht="12.75" customHeight="1">
      <c r="A149" s="77" t="e">
        <f>#REF!</f>
        <v>#REF!</v>
      </c>
      <c r="B149" s="77" t="s">
        <v>178</v>
      </c>
      <c r="C149" s="79" t="e">
        <f>IF(#REF!="","",CONCATENATE(VLOOKUP(#REF!,#REF!,1)," ",VLOOKUP(#REF!,#REF!,2)))</f>
        <v>#REF!</v>
      </c>
      <c r="D149" s="79" t="e">
        <f>IF(#REF!="","",VLOOKUP(#REF!,#REF!,3))</f>
        <v>#REF!</v>
      </c>
      <c r="E149" s="79" t="e">
        <f>IF(#REF!="","",CONCATENATE(VLOOKUP(#REF!,#REF!,1)," ",VLOOKUP(#REF!,#REF!,2)))</f>
        <v>#REF!</v>
      </c>
      <c r="F149" s="79" t="e">
        <f>IF(#REF!="","",VLOOKUP(#REF!,#REF!,3))</f>
        <v>#REF!</v>
      </c>
      <c r="G149" s="256">
        <v>11</v>
      </c>
    </row>
    <row r="150" spans="1:7" ht="12.75" customHeight="1">
      <c r="A150" s="77" t="e">
        <f>#REF!</f>
        <v>#REF!</v>
      </c>
      <c r="B150" s="77" t="s">
        <v>178</v>
      </c>
      <c r="C150" s="79" t="e">
        <f>IF(#REF!="","",CONCATENATE(VLOOKUP(#REF!,#REF!,1)," ",VLOOKUP(#REF!,#REF!,2)))</f>
        <v>#REF!</v>
      </c>
      <c r="D150" s="79" t="e">
        <f>IF(#REF!="","",VLOOKUP(#REF!,#REF!,3))</f>
        <v>#REF!</v>
      </c>
      <c r="E150" s="79" t="e">
        <f>IF(#REF!="","",CONCATENATE(VLOOKUP(#REF!,#REF!,1)," ",VLOOKUP(#REF!,#REF!,2)))</f>
        <v>#REF!</v>
      </c>
      <c r="F150" s="79" t="e">
        <f>IF(#REF!="","",VLOOKUP(#REF!,#REF!,3))</f>
        <v>#REF!</v>
      </c>
      <c r="G150" s="256"/>
    </row>
    <row r="151" spans="1:7" ht="12.75" customHeight="1">
      <c r="A151" s="110" t="e">
        <f>#REF!</f>
        <v>#REF!</v>
      </c>
      <c r="B151" s="80" t="s">
        <v>179</v>
      </c>
      <c r="C151" s="76" t="e">
        <f>IF(#REF!="","",CONCATENATE(VLOOKUP(#REF!,#REF!,1)," ",VLOOKUP(#REF!,#REF!,2)))</f>
        <v>#REF!</v>
      </c>
      <c r="D151" s="76" t="e">
        <f>IF(#REF!="","",VLOOKUP(#REF!,#REF!,3))</f>
        <v>#REF!</v>
      </c>
      <c r="E151" s="76" t="e">
        <f>IF(#REF!="","",CONCATENATE(VLOOKUP(#REF!,#REF!,1)," ",VLOOKUP(#REF!,#REF!,2)))</f>
        <v>#REF!</v>
      </c>
      <c r="F151" s="76" t="e">
        <f>IF(#REF!="","",VLOOKUP(#REF!,#REF!,3))</f>
        <v>#REF!</v>
      </c>
      <c r="G151" s="257">
        <v>12</v>
      </c>
    </row>
    <row r="152" spans="1:7" ht="12.75" customHeight="1">
      <c r="A152" s="110" t="e">
        <f>#REF!</f>
        <v>#REF!</v>
      </c>
      <c r="B152" s="80" t="s">
        <v>179</v>
      </c>
      <c r="C152" s="76" t="e">
        <f>IF(#REF!="","",CONCATENATE(VLOOKUP(#REF!,#REF!,1)," ",VLOOKUP(#REF!,#REF!,2)))</f>
        <v>#REF!</v>
      </c>
      <c r="D152" s="76" t="e">
        <f>IF(#REF!="","",VLOOKUP(#REF!,#REF!,3))</f>
        <v>#REF!</v>
      </c>
      <c r="E152" s="76" t="e">
        <f>IF(#REF!="","",CONCATENATE(VLOOKUP(#REF!,#REF!,1)," ",VLOOKUP(#REF!,#REF!,2)))</f>
        <v>#REF!</v>
      </c>
      <c r="F152" s="76" t="e">
        <f>IF(#REF!="","",VLOOKUP(#REF!,#REF!,3))</f>
        <v>#REF!</v>
      </c>
      <c r="G152" s="257"/>
    </row>
    <row r="153" spans="1:7" ht="12.75" customHeight="1">
      <c r="A153" s="77" t="e">
        <f>#REF!</f>
        <v>#REF!</v>
      </c>
      <c r="B153" s="77" t="s">
        <v>180</v>
      </c>
      <c r="C153" s="79" t="e">
        <f>IF(#REF!="","",CONCATENATE(VLOOKUP(#REF!,#REF!,1)," ",VLOOKUP(#REF!,#REF!,2)))</f>
        <v>#REF!</v>
      </c>
      <c r="D153" s="79" t="e">
        <f>IF(#REF!="","",VLOOKUP(#REF!,#REF!,3))</f>
        <v>#REF!</v>
      </c>
      <c r="E153" s="79" t="e">
        <f>IF(#REF!="","",CONCATENATE(VLOOKUP(#REF!,#REF!,1)," ",VLOOKUP(#REF!,#REF!,2)))</f>
        <v>#REF!</v>
      </c>
      <c r="F153" s="79" t="e">
        <f>IF(#REF!="","",VLOOKUP(#REF!,#REF!,3))</f>
        <v>#REF!</v>
      </c>
      <c r="G153" s="256">
        <v>13</v>
      </c>
    </row>
    <row r="154" spans="1:7" ht="12.75" customHeight="1">
      <c r="A154" s="77" t="e">
        <f>#REF!</f>
        <v>#REF!</v>
      </c>
      <c r="B154" s="77" t="s">
        <v>180</v>
      </c>
      <c r="C154" s="79" t="e">
        <f>IF(#REF!="","",CONCATENATE(VLOOKUP(#REF!,#REF!,1)," ",VLOOKUP(#REF!,#REF!,2)))</f>
        <v>#REF!</v>
      </c>
      <c r="D154" s="79" t="e">
        <f>IF(#REF!="","",VLOOKUP(#REF!,#REF!,3))</f>
        <v>#REF!</v>
      </c>
      <c r="E154" s="79" t="e">
        <f>IF(#REF!="","",CONCATENATE(VLOOKUP(#REF!,#REF!,1)," ",VLOOKUP(#REF!,#REF!,2)))</f>
        <v>#REF!</v>
      </c>
      <c r="F154" s="79" t="e">
        <f>IF(#REF!="","",VLOOKUP(#REF!,#REF!,3))</f>
        <v>#REF!</v>
      </c>
      <c r="G154" s="256"/>
    </row>
    <row r="155" spans="1:7" ht="12.75" customHeight="1">
      <c r="A155" s="110" t="e">
        <f>#REF!</f>
        <v>#REF!</v>
      </c>
      <c r="B155" s="80" t="s">
        <v>181</v>
      </c>
      <c r="C155" s="76" t="e">
        <f>IF(#REF!="","",CONCATENATE(VLOOKUP(#REF!,#REF!,1)," ",VLOOKUP(#REF!,#REF!,2)))</f>
        <v>#REF!</v>
      </c>
      <c r="D155" s="76" t="e">
        <f>IF(#REF!="","",VLOOKUP(#REF!,#REF!,3))</f>
        <v>#REF!</v>
      </c>
      <c r="E155" s="76" t="e">
        <f>IF(#REF!="","",CONCATENATE(VLOOKUP(#REF!,#REF!,1)," ",VLOOKUP(#REF!,#REF!,2)))</f>
        <v>#REF!</v>
      </c>
      <c r="F155" s="76" t="e">
        <f>IF(#REF!="","",VLOOKUP(#REF!,#REF!,3))</f>
        <v>#REF!</v>
      </c>
      <c r="G155" s="257">
        <v>14</v>
      </c>
    </row>
    <row r="156" spans="1:7" ht="12.75" customHeight="1">
      <c r="A156" s="110" t="e">
        <f>#REF!</f>
        <v>#REF!</v>
      </c>
      <c r="B156" s="80" t="s">
        <v>181</v>
      </c>
      <c r="C156" s="76" t="e">
        <f>IF(#REF!="","",CONCATENATE(VLOOKUP(#REF!,#REF!,1)," ",VLOOKUP(#REF!,#REF!,2)))</f>
        <v>#REF!</v>
      </c>
      <c r="D156" s="76" t="e">
        <f>IF(#REF!="","",VLOOKUP(#REF!,#REF!,3))</f>
        <v>#REF!</v>
      </c>
      <c r="E156" s="76" t="e">
        <f>IF(#REF!="","",CONCATENATE(VLOOKUP(#REF!,#REF!,1)," ",VLOOKUP(#REF!,#REF!,2)))</f>
        <v>#REF!</v>
      </c>
      <c r="F156" s="76" t="e">
        <f>IF(#REF!="","",VLOOKUP(#REF!,#REF!,3))</f>
        <v>#REF!</v>
      </c>
      <c r="G156" s="257"/>
    </row>
    <row r="157" spans="1:7" ht="12.75" customHeight="1">
      <c r="A157" s="77" t="e">
        <f>#REF!</f>
        <v>#REF!</v>
      </c>
      <c r="B157" s="77" t="s">
        <v>182</v>
      </c>
      <c r="C157" s="79" t="e">
        <f>IF(#REF!="","",CONCATENATE(VLOOKUP(#REF!,#REF!,1)," ",VLOOKUP(#REF!,#REF!,2)))</f>
        <v>#REF!</v>
      </c>
      <c r="D157" s="79" t="e">
        <f>IF(#REF!="","",VLOOKUP(#REF!,#REF!,3))</f>
        <v>#REF!</v>
      </c>
      <c r="E157" s="79" t="e">
        <f>IF(#REF!="","",CONCATENATE(VLOOKUP(#REF!,#REF!,1)," ",VLOOKUP(#REF!,#REF!,2)))</f>
        <v>#REF!</v>
      </c>
      <c r="F157" s="79" t="e">
        <f>IF(#REF!="","",VLOOKUP(#REF!,#REF!,3))</f>
        <v>#REF!</v>
      </c>
      <c r="G157" s="256">
        <v>15</v>
      </c>
    </row>
    <row r="158" spans="1:7" ht="12.75" customHeight="1">
      <c r="A158" s="77" t="e">
        <f>#REF!</f>
        <v>#REF!</v>
      </c>
      <c r="B158" s="77" t="s">
        <v>182</v>
      </c>
      <c r="C158" s="79" t="e">
        <f>IF(#REF!="","",CONCATENATE(VLOOKUP(#REF!,#REF!,1)," ",VLOOKUP(#REF!,#REF!,2)))</f>
        <v>#REF!</v>
      </c>
      <c r="D158" s="79" t="e">
        <f>IF(#REF!="","",VLOOKUP(#REF!,#REF!,3))</f>
        <v>#REF!</v>
      </c>
      <c r="E158" s="79" t="e">
        <f>IF(#REF!="","",CONCATENATE(VLOOKUP(#REF!,#REF!,1)," ",VLOOKUP(#REF!,#REF!,2)))</f>
        <v>#REF!</v>
      </c>
      <c r="F158" s="79" t="e">
        <f>IF(#REF!="","",VLOOKUP(#REF!,#REF!,3))</f>
        <v>#REF!</v>
      </c>
      <c r="G158" s="256"/>
    </row>
    <row r="159" spans="1:7" ht="12.75" customHeight="1">
      <c r="A159" s="110" t="e">
        <f>#REF!</f>
        <v>#REF!</v>
      </c>
      <c r="B159" s="80" t="s">
        <v>183</v>
      </c>
      <c r="C159" s="76" t="e">
        <f>IF(#REF!="","",CONCATENATE(VLOOKUP(#REF!,#REF!,1)," ",VLOOKUP(#REF!,#REF!,2)))</f>
        <v>#REF!</v>
      </c>
      <c r="D159" s="76" t="e">
        <f>IF(#REF!="","",VLOOKUP(#REF!,#REF!,3))</f>
        <v>#REF!</v>
      </c>
      <c r="E159" s="76" t="e">
        <f>IF(#REF!="","",CONCATENATE(VLOOKUP(#REF!,#REF!,1)," ",VLOOKUP(#REF!,#REF!,2)))</f>
        <v>#REF!</v>
      </c>
      <c r="F159" s="76" t="e">
        <f>IF(#REF!="","",VLOOKUP(#REF!,#REF!,3))</f>
        <v>#REF!</v>
      </c>
      <c r="G159" s="258">
        <v>16</v>
      </c>
    </row>
    <row r="160" spans="1:7" ht="12.75" customHeight="1">
      <c r="A160" s="110" t="e">
        <f>#REF!</f>
        <v>#REF!</v>
      </c>
      <c r="B160" s="80" t="s">
        <v>183</v>
      </c>
      <c r="C160" s="76" t="e">
        <f>IF(#REF!="","",CONCATENATE(VLOOKUP(#REF!,#REF!,1)," ",VLOOKUP(#REF!,#REF!,2)))</f>
        <v>#REF!</v>
      </c>
      <c r="D160" s="76" t="e">
        <f>IF(#REF!="","",VLOOKUP(#REF!,#REF!,3))</f>
        <v>#REF!</v>
      </c>
      <c r="E160" s="76" t="e">
        <f>IF(#REF!="","",CONCATENATE(VLOOKUP(#REF!,#REF!,1)," ",VLOOKUP(#REF!,#REF!,2)))</f>
        <v>#REF!</v>
      </c>
      <c r="F160" s="76" t="e">
        <f>IF(#REF!="","",VLOOKUP(#REF!,#REF!,3))</f>
        <v>#REF!</v>
      </c>
      <c r="G160" s="258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</sheetData>
  <sheetProtection formatCells="0" formatColumns="0" formatRows="0" insertColumns="0" insertRows="0" deleteColumns="0" deleteRows="0" sort="0" autoFilter="0"/>
  <mergeCells count="80">
    <mergeCell ref="G41:G42"/>
    <mergeCell ref="G43:G44"/>
    <mergeCell ref="G45:G46"/>
    <mergeCell ref="G47:G48"/>
    <mergeCell ref="G57:G58"/>
    <mergeCell ref="G59:G60"/>
    <mergeCell ref="G53:G54"/>
    <mergeCell ref="G55:G56"/>
    <mergeCell ref="G49:G50"/>
    <mergeCell ref="G51:G52"/>
    <mergeCell ref="G3:G4"/>
    <mergeCell ref="G1:G2"/>
    <mergeCell ref="G33:G34"/>
    <mergeCell ref="G35:G36"/>
    <mergeCell ref="G19:G20"/>
    <mergeCell ref="G17:G18"/>
    <mergeCell ref="G15:G16"/>
    <mergeCell ref="G13:G14"/>
    <mergeCell ref="G11:G12"/>
    <mergeCell ref="G9:G10"/>
    <mergeCell ref="G7:G8"/>
    <mergeCell ref="G5:G6"/>
    <mergeCell ref="G31:G32"/>
    <mergeCell ref="G29:G30"/>
    <mergeCell ref="G37:G38"/>
    <mergeCell ref="G39:G40"/>
    <mergeCell ref="G23:G24"/>
    <mergeCell ref="G21:G22"/>
    <mergeCell ref="G27:G28"/>
    <mergeCell ref="G25:G26"/>
    <mergeCell ref="G85:G86"/>
    <mergeCell ref="G87:G88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117:G118"/>
    <mergeCell ref="G119:G120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89:G90"/>
    <mergeCell ref="G91:G92"/>
    <mergeCell ref="G93:G94"/>
    <mergeCell ref="G95:G96"/>
    <mergeCell ref="G141:G142"/>
    <mergeCell ref="G143:G144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57:G158"/>
    <mergeCell ref="G159:G160"/>
    <mergeCell ref="G145:G146"/>
    <mergeCell ref="G147:G148"/>
    <mergeCell ref="G149:G150"/>
    <mergeCell ref="G151:G152"/>
    <mergeCell ref="G153:G154"/>
    <mergeCell ref="G155:G156"/>
  </mergeCells>
  <printOptions/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1">
      <selection activeCell="B6" sqref="B6:D18"/>
    </sheetView>
  </sheetViews>
  <sheetFormatPr defaultColWidth="9.00390625" defaultRowHeight="12.75"/>
  <cols>
    <col min="1" max="1" width="7.625" style="0" customWidth="1"/>
    <col min="2" max="2" width="27.625" style="0" customWidth="1"/>
    <col min="3" max="3" width="28.875" style="0" customWidth="1"/>
    <col min="4" max="4" width="8.875" style="0" customWidth="1"/>
  </cols>
  <sheetData>
    <row r="2" spans="2:4" ht="12.75">
      <c r="B2" s="113" t="s">
        <v>394</v>
      </c>
      <c r="C2" s="113"/>
      <c r="D2" s="113" t="s">
        <v>395</v>
      </c>
    </row>
    <row r="4" spans="2:4" ht="12.75">
      <c r="B4" s="113"/>
      <c r="C4" s="113"/>
      <c r="D4" s="113"/>
    </row>
    <row r="5" spans="1:4" ht="12.75">
      <c r="A5" t="s">
        <v>363</v>
      </c>
      <c r="B5" s="178" t="s">
        <v>50</v>
      </c>
      <c r="C5" s="178" t="s">
        <v>202</v>
      </c>
      <c r="D5" s="319" t="s">
        <v>293</v>
      </c>
    </row>
    <row r="6" spans="1:4" ht="15.75">
      <c r="A6" t="s">
        <v>360</v>
      </c>
      <c r="B6" s="175" t="s">
        <v>401</v>
      </c>
      <c r="C6" s="175" t="s">
        <v>402</v>
      </c>
      <c r="D6" s="177">
        <v>2003</v>
      </c>
    </row>
    <row r="7" spans="1:4" ht="15.75">
      <c r="A7" t="s">
        <v>361</v>
      </c>
      <c r="B7" s="174" t="s">
        <v>403</v>
      </c>
      <c r="C7" s="174" t="s">
        <v>388</v>
      </c>
      <c r="D7" s="176">
        <v>2004</v>
      </c>
    </row>
    <row r="8" spans="1:4" ht="15.75">
      <c r="A8" t="s">
        <v>362</v>
      </c>
      <c r="B8" s="175" t="s">
        <v>390</v>
      </c>
      <c r="C8" s="174" t="s">
        <v>413</v>
      </c>
      <c r="D8" s="177">
        <v>2006</v>
      </c>
    </row>
    <row r="9" spans="1:4" ht="15.75">
      <c r="A9" t="s">
        <v>366</v>
      </c>
      <c r="B9" s="174" t="s">
        <v>389</v>
      </c>
      <c r="C9" s="174" t="s">
        <v>413</v>
      </c>
      <c r="D9" s="176">
        <v>2006</v>
      </c>
    </row>
    <row r="10" spans="1:4" ht="15.75">
      <c r="A10" t="s">
        <v>367</v>
      </c>
      <c r="B10" s="174" t="s">
        <v>404</v>
      </c>
      <c r="C10" s="174" t="s">
        <v>251</v>
      </c>
      <c r="D10" s="176">
        <v>2005</v>
      </c>
    </row>
    <row r="11" spans="1:4" ht="15.75">
      <c r="A11" t="s">
        <v>368</v>
      </c>
      <c r="B11" s="175" t="s">
        <v>405</v>
      </c>
      <c r="C11" s="175" t="s">
        <v>406</v>
      </c>
      <c r="D11" s="177">
        <v>2003</v>
      </c>
    </row>
    <row r="12" spans="1:4" ht="15.75">
      <c r="A12" t="s">
        <v>369</v>
      </c>
      <c r="B12" s="174" t="s">
        <v>384</v>
      </c>
      <c r="C12" s="174" t="s">
        <v>374</v>
      </c>
      <c r="D12" s="176">
        <v>2007</v>
      </c>
    </row>
    <row r="13" spans="1:4" ht="15.75">
      <c r="A13" t="s">
        <v>370</v>
      </c>
      <c r="B13" s="174" t="s">
        <v>407</v>
      </c>
      <c r="C13" s="174" t="s">
        <v>374</v>
      </c>
      <c r="D13" s="176">
        <v>2002</v>
      </c>
    </row>
    <row r="14" spans="1:4" ht="15.75">
      <c r="A14" t="s">
        <v>371</v>
      </c>
      <c r="B14" s="175" t="s">
        <v>408</v>
      </c>
      <c r="C14" s="175" t="s">
        <v>374</v>
      </c>
      <c r="D14" s="177">
        <v>2004</v>
      </c>
    </row>
    <row r="15" spans="1:4" ht="15.75">
      <c r="A15" t="s">
        <v>373</v>
      </c>
      <c r="B15" s="174" t="s">
        <v>409</v>
      </c>
      <c r="C15" s="174" t="s">
        <v>374</v>
      </c>
      <c r="D15" s="176">
        <v>2003</v>
      </c>
    </row>
    <row r="16" spans="1:4" ht="15.75">
      <c r="A16" t="s">
        <v>372</v>
      </c>
      <c r="B16" s="174" t="s">
        <v>410</v>
      </c>
      <c r="C16" s="174" t="s">
        <v>413</v>
      </c>
      <c r="D16" s="176">
        <v>2005</v>
      </c>
    </row>
    <row r="17" spans="1:4" ht="15.75">
      <c r="A17" t="s">
        <v>364</v>
      </c>
      <c r="B17" s="174" t="s">
        <v>411</v>
      </c>
      <c r="C17" s="174" t="s">
        <v>374</v>
      </c>
      <c r="D17" s="176">
        <v>2004</v>
      </c>
    </row>
    <row r="18" spans="1:4" ht="15.75">
      <c r="A18" t="s">
        <v>365</v>
      </c>
      <c r="B18" s="175" t="s">
        <v>412</v>
      </c>
      <c r="C18" s="174" t="s">
        <v>251</v>
      </c>
      <c r="D18" s="177">
        <v>2004</v>
      </c>
    </row>
    <row r="19" spans="2:4" ht="15.75">
      <c r="B19" s="244"/>
      <c r="C19" s="244"/>
      <c r="D19" s="245"/>
    </row>
    <row r="20" spans="2:4" ht="15.75">
      <c r="B20" s="238"/>
      <c r="C20" s="238"/>
      <c r="D20" s="239"/>
    </row>
    <row r="21" spans="2:4" ht="15.75">
      <c r="B21" s="238"/>
      <c r="C21" s="238"/>
      <c r="D21" s="239"/>
    </row>
    <row r="22" spans="2:4" ht="15.75">
      <c r="B22" s="238"/>
      <c r="C22" s="238"/>
      <c r="D22" s="239"/>
    </row>
    <row r="23" spans="2:4" ht="15.75">
      <c r="B23" s="238"/>
      <c r="C23" s="238"/>
      <c r="D23" s="239"/>
    </row>
    <row r="24" spans="2:5" ht="15.75">
      <c r="B24" s="240"/>
      <c r="C24" s="240"/>
      <c r="D24" s="241"/>
      <c r="E24" s="186"/>
    </row>
    <row r="25" spans="2:5" ht="15.75">
      <c r="B25" s="240"/>
      <c r="C25" s="240"/>
      <c r="D25" s="241"/>
      <c r="E25" s="186"/>
    </row>
    <row r="26" spans="2:5" ht="15.75">
      <c r="B26" s="240"/>
      <c r="C26" s="240"/>
      <c r="D26" s="241"/>
      <c r="E26" s="186"/>
    </row>
    <row r="27" spans="2:5" ht="15.75">
      <c r="B27" s="240"/>
      <c r="C27" s="240"/>
      <c r="D27" s="241"/>
      <c r="E27" s="186"/>
    </row>
    <row r="28" spans="2:5" ht="15.75">
      <c r="B28" s="240"/>
      <c r="C28" s="240"/>
      <c r="D28" s="241"/>
      <c r="E28" s="186"/>
    </row>
    <row r="29" spans="2:5" ht="15.75">
      <c r="B29" s="240"/>
      <c r="C29" s="240"/>
      <c r="D29" s="241"/>
      <c r="E29" s="186"/>
    </row>
    <row r="30" spans="2:5" ht="15.75">
      <c r="B30" s="240"/>
      <c r="C30" s="240"/>
      <c r="D30" s="241"/>
      <c r="E30" s="186"/>
    </row>
    <row r="31" spans="2:5" ht="15.75">
      <c r="B31" s="240"/>
      <c r="C31" s="240"/>
      <c r="D31" s="241"/>
      <c r="E31" s="186"/>
    </row>
    <row r="32" spans="2:5" ht="15.75">
      <c r="B32" s="240"/>
      <c r="C32" s="240"/>
      <c r="D32" s="241"/>
      <c r="E32" s="186"/>
    </row>
    <row r="33" spans="2:5" ht="15.75">
      <c r="B33" s="240"/>
      <c r="C33" s="240"/>
      <c r="D33" s="241"/>
      <c r="E33" s="186"/>
    </row>
    <row r="34" spans="2:5" ht="15.75">
      <c r="B34" s="240"/>
      <c r="C34" s="240"/>
      <c r="D34" s="241"/>
      <c r="E34" s="186"/>
    </row>
    <row r="35" spans="2:5" ht="15.75">
      <c r="B35" s="240"/>
      <c r="C35" s="240"/>
      <c r="D35" s="241"/>
      <c r="E35" s="186"/>
    </row>
    <row r="36" spans="2:5" ht="15.75">
      <c r="B36" s="240"/>
      <c r="C36" s="240"/>
      <c r="D36" s="241"/>
      <c r="E36" s="186"/>
    </row>
    <row r="37" spans="2:4" ht="15.75" customHeight="1">
      <c r="B37" s="242"/>
      <c r="C37" s="242"/>
      <c r="D37" s="243"/>
    </row>
    <row r="38" spans="2:4" ht="15.75" customHeight="1">
      <c r="B38" s="242"/>
      <c r="C38" s="238"/>
      <c r="D38" s="243"/>
    </row>
    <row r="39" spans="2:4" ht="15.75" customHeight="1">
      <c r="B39" s="242"/>
      <c r="C39" s="238"/>
      <c r="D39" s="243"/>
    </row>
    <row r="40" ht="15.7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E48"/>
  <sheetViews>
    <sheetView zoomScalePageLayoutView="0" workbookViewId="0" topLeftCell="A16">
      <selection activeCell="AD43" sqref="AD43:AD44"/>
    </sheetView>
  </sheetViews>
  <sheetFormatPr defaultColWidth="9.00390625" defaultRowHeight="12.75"/>
  <cols>
    <col min="1" max="1" width="5.75390625" style="0" customWidth="1"/>
    <col min="2" max="2" width="22.25390625" style="0" customWidth="1"/>
    <col min="3" max="29" width="3.25390625" style="0" customWidth="1"/>
    <col min="30" max="31" width="6.375" style="0" customWidth="1"/>
  </cols>
  <sheetData>
    <row r="2" spans="1:31" ht="20.25">
      <c r="A2" s="19"/>
      <c r="B2" s="19" t="s">
        <v>375</v>
      </c>
      <c r="C2" s="19"/>
      <c r="D2" s="4"/>
      <c r="E2" s="4"/>
      <c r="F2" s="20"/>
      <c r="G2" s="4"/>
      <c r="H2" s="4"/>
      <c r="I2" s="20" t="s">
        <v>396</v>
      </c>
      <c r="J2" s="4"/>
      <c r="K2" s="20"/>
      <c r="L2" s="4"/>
      <c r="M2" s="4"/>
      <c r="N2" s="20"/>
      <c r="O2" s="20"/>
      <c r="P2" s="20"/>
      <c r="Q2" s="4"/>
      <c r="R2" s="18"/>
      <c r="S2" s="1"/>
      <c r="T2" s="1"/>
      <c r="U2" s="1"/>
      <c r="V2" s="1"/>
      <c r="W2" s="4"/>
      <c r="X2" s="5"/>
      <c r="Y2" s="5"/>
      <c r="Z2" s="5"/>
      <c r="AA2" s="5"/>
      <c r="AB2" s="5"/>
      <c r="AC2" s="5" t="s">
        <v>376</v>
      </c>
      <c r="AD2" s="6"/>
      <c r="AE2" s="50" t="s">
        <v>397</v>
      </c>
    </row>
    <row r="3" spans="1:31" ht="20.25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52"/>
      <c r="AA3" s="52"/>
      <c r="AB3" s="52"/>
      <c r="AC3" s="8"/>
      <c r="AD3" s="9"/>
      <c r="AE3" s="52"/>
    </row>
    <row r="4" spans="1:31" ht="20.25" thickBot="1">
      <c r="A4" s="10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6.5" thickBot="1">
      <c r="A5" s="54" t="s">
        <v>45</v>
      </c>
      <c r="B5" s="55" t="s">
        <v>46</v>
      </c>
      <c r="C5" s="300">
        <v>1</v>
      </c>
      <c r="D5" s="301"/>
      <c r="E5" s="301"/>
      <c r="F5" s="301"/>
      <c r="G5" s="301"/>
      <c r="H5" s="307">
        <v>2</v>
      </c>
      <c r="I5" s="301"/>
      <c r="J5" s="301"/>
      <c r="K5" s="301"/>
      <c r="L5" s="301"/>
      <c r="M5" s="307">
        <v>3</v>
      </c>
      <c r="N5" s="301"/>
      <c r="O5" s="301"/>
      <c r="P5" s="301"/>
      <c r="Q5" s="301"/>
      <c r="R5" s="307">
        <v>4</v>
      </c>
      <c r="S5" s="301"/>
      <c r="T5" s="301"/>
      <c r="U5" s="301"/>
      <c r="V5" s="301"/>
      <c r="W5" s="307"/>
      <c r="X5" s="301"/>
      <c r="Y5" s="301"/>
      <c r="Z5" s="301"/>
      <c r="AA5" s="308"/>
      <c r="AB5" s="309" t="s">
        <v>47</v>
      </c>
      <c r="AC5" s="310"/>
      <c r="AD5" s="56" t="s">
        <v>48</v>
      </c>
      <c r="AE5" s="57" t="s">
        <v>49</v>
      </c>
    </row>
    <row r="6" spans="1:31" ht="16.5" thickTop="1">
      <c r="A6" s="275">
        <v>1</v>
      </c>
      <c r="B6" s="13" t="s">
        <v>374</v>
      </c>
      <c r="C6" s="302"/>
      <c r="D6" s="303"/>
      <c r="E6" s="303"/>
      <c r="F6" s="303"/>
      <c r="G6" s="304"/>
      <c r="H6" s="294" t="s">
        <v>354</v>
      </c>
      <c r="I6" s="295"/>
      <c r="J6" s="295"/>
      <c r="K6" s="295"/>
      <c r="L6" s="295"/>
      <c r="M6" s="294" t="s">
        <v>359</v>
      </c>
      <c r="N6" s="295"/>
      <c r="O6" s="295"/>
      <c r="P6" s="295"/>
      <c r="Q6" s="296"/>
      <c r="R6" s="294" t="s">
        <v>354</v>
      </c>
      <c r="S6" s="295"/>
      <c r="T6" s="295"/>
      <c r="U6" s="295"/>
      <c r="V6" s="296"/>
      <c r="W6" s="294"/>
      <c r="X6" s="295"/>
      <c r="Y6" s="295"/>
      <c r="Z6" s="295"/>
      <c r="AA6" s="297"/>
      <c r="AB6" s="298"/>
      <c r="AC6" s="299"/>
      <c r="AD6" s="290" t="s">
        <v>381</v>
      </c>
      <c r="AE6" s="291">
        <v>1</v>
      </c>
    </row>
    <row r="7" spans="1:31" ht="15">
      <c r="A7" s="284"/>
      <c r="B7" s="58" t="s">
        <v>409</v>
      </c>
      <c r="C7" s="292"/>
      <c r="D7" s="274"/>
      <c r="E7" s="274"/>
      <c r="F7" s="274"/>
      <c r="G7" s="293"/>
      <c r="H7" s="187"/>
      <c r="I7" s="188"/>
      <c r="J7" s="188"/>
      <c r="K7" s="188"/>
      <c r="L7" s="188"/>
      <c r="M7" s="187"/>
      <c r="N7" s="188"/>
      <c r="O7" s="188"/>
      <c r="P7" s="188"/>
      <c r="Q7" s="188"/>
      <c r="R7" s="187"/>
      <c r="S7" s="188"/>
      <c r="T7" s="188"/>
      <c r="U7" s="188"/>
      <c r="V7" s="188"/>
      <c r="W7" s="187"/>
      <c r="X7" s="188"/>
      <c r="Y7" s="188"/>
      <c r="Z7" s="188"/>
      <c r="AA7" s="188"/>
      <c r="AB7" s="287"/>
      <c r="AC7" s="288"/>
      <c r="AD7" s="259"/>
      <c r="AE7" s="261"/>
    </row>
    <row r="8" spans="1:31" ht="15.75">
      <c r="A8" s="275">
        <v>2</v>
      </c>
      <c r="B8" s="59" t="s">
        <v>391</v>
      </c>
      <c r="C8" s="277" t="s">
        <v>355</v>
      </c>
      <c r="D8" s="285"/>
      <c r="E8" s="285"/>
      <c r="F8" s="285"/>
      <c r="G8" s="279"/>
      <c r="H8" s="266"/>
      <c r="I8" s="267"/>
      <c r="J8" s="267"/>
      <c r="K8" s="267"/>
      <c r="L8" s="267"/>
      <c r="M8" s="280" t="s">
        <v>355</v>
      </c>
      <c r="N8" s="278"/>
      <c r="O8" s="278"/>
      <c r="P8" s="278"/>
      <c r="Q8" s="279"/>
      <c r="R8" s="280" t="s">
        <v>354</v>
      </c>
      <c r="S8" s="278"/>
      <c r="T8" s="278"/>
      <c r="U8" s="278"/>
      <c r="V8" s="279"/>
      <c r="W8" s="280"/>
      <c r="X8" s="285"/>
      <c r="Y8" s="285"/>
      <c r="Z8" s="285"/>
      <c r="AA8" s="286"/>
      <c r="AB8" s="268"/>
      <c r="AC8" s="269"/>
      <c r="AD8" s="272" t="s">
        <v>380</v>
      </c>
      <c r="AE8" s="289">
        <v>3</v>
      </c>
    </row>
    <row r="9" spans="1:31" ht="15">
      <c r="A9" s="284"/>
      <c r="B9" s="60" t="s">
        <v>390</v>
      </c>
      <c r="C9" s="189"/>
      <c r="D9" s="188"/>
      <c r="E9" s="188"/>
      <c r="F9" s="188"/>
      <c r="G9" s="188"/>
      <c r="H9" s="273"/>
      <c r="I9" s="274"/>
      <c r="J9" s="274"/>
      <c r="K9" s="274"/>
      <c r="L9" s="274"/>
      <c r="M9" s="187"/>
      <c r="N9" s="188"/>
      <c r="O9" s="188"/>
      <c r="P9" s="188"/>
      <c r="Q9" s="188"/>
      <c r="R9" s="187"/>
      <c r="S9" s="188"/>
      <c r="T9" s="188"/>
      <c r="U9" s="188"/>
      <c r="V9" s="188"/>
      <c r="W9" s="187"/>
      <c r="X9" s="188"/>
      <c r="Y9" s="188"/>
      <c r="Z9" s="188"/>
      <c r="AA9" s="188"/>
      <c r="AB9" s="287"/>
      <c r="AC9" s="288"/>
      <c r="AD9" s="272"/>
      <c r="AE9" s="265"/>
    </row>
    <row r="10" spans="1:31" ht="15.75">
      <c r="A10" s="275">
        <v>3</v>
      </c>
      <c r="B10" s="59" t="s">
        <v>414</v>
      </c>
      <c r="C10" s="277" t="s">
        <v>357</v>
      </c>
      <c r="D10" s="278"/>
      <c r="E10" s="278"/>
      <c r="F10" s="278"/>
      <c r="G10" s="279"/>
      <c r="H10" s="280" t="s">
        <v>354</v>
      </c>
      <c r="I10" s="285"/>
      <c r="J10" s="285"/>
      <c r="K10" s="285"/>
      <c r="L10" s="279"/>
      <c r="M10" s="266"/>
      <c r="N10" s="267"/>
      <c r="O10" s="267"/>
      <c r="P10" s="267"/>
      <c r="Q10" s="267"/>
      <c r="R10" s="280" t="s">
        <v>359</v>
      </c>
      <c r="S10" s="278"/>
      <c r="T10" s="278"/>
      <c r="U10" s="278"/>
      <c r="V10" s="279"/>
      <c r="W10" s="280"/>
      <c r="X10" s="285"/>
      <c r="Y10" s="285"/>
      <c r="Z10" s="285"/>
      <c r="AA10" s="286"/>
      <c r="AB10" s="268"/>
      <c r="AC10" s="269"/>
      <c r="AD10" s="272" t="s">
        <v>378</v>
      </c>
      <c r="AE10" s="261">
        <v>2</v>
      </c>
    </row>
    <row r="11" spans="1:31" ht="15">
      <c r="A11" s="284"/>
      <c r="B11" s="60" t="s">
        <v>412</v>
      </c>
      <c r="C11" s="189"/>
      <c r="D11" s="188"/>
      <c r="E11" s="188"/>
      <c r="F11" s="188"/>
      <c r="G11" s="188"/>
      <c r="H11" s="187"/>
      <c r="I11" s="188"/>
      <c r="J11" s="188"/>
      <c r="K11" s="188"/>
      <c r="L11" s="188"/>
      <c r="M11" s="273"/>
      <c r="N11" s="274"/>
      <c r="O11" s="274"/>
      <c r="P11" s="274"/>
      <c r="Q11" s="274"/>
      <c r="R11" s="187"/>
      <c r="S11" s="188"/>
      <c r="T11" s="188"/>
      <c r="U11" s="188"/>
      <c r="V11" s="188"/>
      <c r="W11" s="187"/>
      <c r="X11" s="188"/>
      <c r="Y11" s="188"/>
      <c r="Z11" s="188"/>
      <c r="AA11" s="188"/>
      <c r="AB11" s="287"/>
      <c r="AC11" s="288"/>
      <c r="AD11" s="272"/>
      <c r="AE11" s="265"/>
    </row>
    <row r="12" spans="1:31" ht="15.75">
      <c r="A12" s="275">
        <v>4</v>
      </c>
      <c r="B12" s="59" t="s">
        <v>392</v>
      </c>
      <c r="C12" s="277" t="s">
        <v>355</v>
      </c>
      <c r="D12" s="278"/>
      <c r="E12" s="278"/>
      <c r="F12" s="278"/>
      <c r="G12" s="279"/>
      <c r="H12" s="280" t="s">
        <v>355</v>
      </c>
      <c r="I12" s="278"/>
      <c r="J12" s="278"/>
      <c r="K12" s="278"/>
      <c r="L12" s="279"/>
      <c r="M12" s="280" t="s">
        <v>357</v>
      </c>
      <c r="N12" s="285"/>
      <c r="O12" s="285"/>
      <c r="P12" s="285"/>
      <c r="Q12" s="279"/>
      <c r="R12" s="266"/>
      <c r="S12" s="267"/>
      <c r="T12" s="267"/>
      <c r="U12" s="267"/>
      <c r="V12" s="267"/>
      <c r="W12" s="280"/>
      <c r="X12" s="285"/>
      <c r="Y12" s="285"/>
      <c r="Z12" s="285"/>
      <c r="AA12" s="286"/>
      <c r="AB12" s="268"/>
      <c r="AC12" s="269"/>
      <c r="AD12" s="272" t="s">
        <v>415</v>
      </c>
      <c r="AE12" s="261">
        <v>4</v>
      </c>
    </row>
    <row r="13" spans="1:31" ht="15">
      <c r="A13" s="284"/>
      <c r="B13" s="60" t="s">
        <v>403</v>
      </c>
      <c r="C13" s="189"/>
      <c r="D13" s="188"/>
      <c r="E13" s="188"/>
      <c r="F13" s="188"/>
      <c r="G13" s="188"/>
      <c r="H13" s="187"/>
      <c r="I13" s="188"/>
      <c r="J13" s="188"/>
      <c r="K13" s="188"/>
      <c r="L13" s="188"/>
      <c r="M13" s="187"/>
      <c r="N13" s="188"/>
      <c r="O13" s="188"/>
      <c r="P13" s="188"/>
      <c r="Q13" s="188"/>
      <c r="R13" s="273"/>
      <c r="S13" s="274"/>
      <c r="T13" s="274"/>
      <c r="U13" s="274"/>
      <c r="V13" s="274"/>
      <c r="W13" s="190"/>
      <c r="X13" s="191"/>
      <c r="Y13" s="191"/>
      <c r="Z13" s="191"/>
      <c r="AA13" s="191"/>
      <c r="AB13" s="287"/>
      <c r="AC13" s="288"/>
      <c r="AD13" s="272"/>
      <c r="AE13" s="265"/>
    </row>
    <row r="14" spans="1:31" ht="15.75">
      <c r="A14" s="275">
        <v>5</v>
      </c>
      <c r="B14" s="13"/>
      <c r="C14" s="277"/>
      <c r="D14" s="278"/>
      <c r="E14" s="278"/>
      <c r="F14" s="278"/>
      <c r="G14" s="279"/>
      <c r="H14" s="280"/>
      <c r="I14" s="278"/>
      <c r="J14" s="278"/>
      <c r="K14" s="278"/>
      <c r="L14" s="279"/>
      <c r="M14" s="280"/>
      <c r="N14" s="278"/>
      <c r="O14" s="278"/>
      <c r="P14" s="278"/>
      <c r="Q14" s="279"/>
      <c r="R14" s="281"/>
      <c r="S14" s="282"/>
      <c r="T14" s="282"/>
      <c r="U14" s="282"/>
      <c r="V14" s="283"/>
      <c r="W14" s="266"/>
      <c r="X14" s="267"/>
      <c r="Y14" s="267"/>
      <c r="Z14" s="267"/>
      <c r="AA14" s="267"/>
      <c r="AB14" s="268"/>
      <c r="AC14" s="269"/>
      <c r="AD14" s="259"/>
      <c r="AE14" s="261"/>
    </row>
    <row r="15" spans="1:31" ht="15.75" thickBot="1">
      <c r="A15" s="276"/>
      <c r="B15" s="14"/>
      <c r="C15" s="192" t="s">
        <v>28</v>
      </c>
      <c r="D15" s="193" t="s">
        <v>28</v>
      </c>
      <c r="E15" s="193" t="s">
        <v>28</v>
      </c>
      <c r="F15" s="193" t="s">
        <v>28</v>
      </c>
      <c r="G15" s="193" t="s">
        <v>28</v>
      </c>
      <c r="H15" s="194" t="s">
        <v>28</v>
      </c>
      <c r="I15" s="193" t="s">
        <v>28</v>
      </c>
      <c r="J15" s="193" t="s">
        <v>28</v>
      </c>
      <c r="K15" s="193" t="s">
        <v>28</v>
      </c>
      <c r="L15" s="193" t="s">
        <v>28</v>
      </c>
      <c r="M15" s="194" t="s">
        <v>28</v>
      </c>
      <c r="N15" s="193" t="s">
        <v>28</v>
      </c>
      <c r="O15" s="193" t="s">
        <v>28</v>
      </c>
      <c r="P15" s="193" t="s">
        <v>28</v>
      </c>
      <c r="Q15" s="193" t="s">
        <v>28</v>
      </c>
      <c r="R15" s="195" t="s">
        <v>28</v>
      </c>
      <c r="S15" s="196" t="s">
        <v>28</v>
      </c>
      <c r="T15" s="196" t="s">
        <v>28</v>
      </c>
      <c r="U15" s="196" t="s">
        <v>28</v>
      </c>
      <c r="V15" s="196" t="s">
        <v>28</v>
      </c>
      <c r="W15" s="263"/>
      <c r="X15" s="264"/>
      <c r="Y15" s="264"/>
      <c r="Z15" s="264"/>
      <c r="AA15" s="264"/>
      <c r="AB15" s="270"/>
      <c r="AC15" s="271"/>
      <c r="AD15" s="260"/>
      <c r="AE15" s="262"/>
    </row>
    <row r="16" spans="1:31" ht="14.25">
      <c r="A16" s="15"/>
      <c r="B16" s="23"/>
      <c r="C16" s="26"/>
      <c r="D16" s="26"/>
      <c r="E16" s="26"/>
      <c r="F16" s="26"/>
      <c r="G16" s="26"/>
      <c r="H16" s="26"/>
      <c r="I16" s="21"/>
      <c r="J16" s="21"/>
      <c r="K16" s="21"/>
      <c r="L16" s="21"/>
      <c r="M16" s="27"/>
      <c r="N16" s="27"/>
      <c r="O16" s="24"/>
      <c r="P16" s="24"/>
      <c r="Q16" s="26"/>
      <c r="R16" s="26"/>
      <c r="S16" s="26"/>
      <c r="T16" s="26"/>
      <c r="U16" s="26"/>
      <c r="V16" s="26"/>
      <c r="W16" s="22"/>
      <c r="X16" s="22"/>
      <c r="Y16" s="22"/>
      <c r="Z16" s="22"/>
      <c r="AA16" s="22"/>
      <c r="AB16" s="25"/>
      <c r="AC16" s="12"/>
      <c r="AD16" s="12"/>
      <c r="AE16" s="12"/>
    </row>
    <row r="17" spans="1:31" ht="14.25">
      <c r="A17" s="15"/>
      <c r="B17" s="23"/>
      <c r="C17" s="26"/>
      <c r="D17" s="26"/>
      <c r="E17" s="26"/>
      <c r="F17" s="26"/>
      <c r="G17" s="26"/>
      <c r="H17" s="26"/>
      <c r="I17" s="21"/>
      <c r="J17" s="21"/>
      <c r="K17" s="21"/>
      <c r="L17" s="21"/>
      <c r="M17" s="27"/>
      <c r="N17" s="27"/>
      <c r="O17" s="24"/>
      <c r="P17" s="24"/>
      <c r="Q17" s="26"/>
      <c r="R17" s="26"/>
      <c r="S17" s="26"/>
      <c r="T17" s="26"/>
      <c r="U17" s="26"/>
      <c r="V17" s="26"/>
      <c r="W17" s="22"/>
      <c r="X17" s="22"/>
      <c r="Y17" s="22"/>
      <c r="Z17" s="22"/>
      <c r="AA17" s="22"/>
      <c r="AB17" s="25"/>
      <c r="AC17" s="12"/>
      <c r="AD17" s="12"/>
      <c r="AE17" s="12"/>
    </row>
    <row r="18" spans="1:31" ht="19.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2"/>
      <c r="AD18" s="12"/>
      <c r="AE18" s="12"/>
    </row>
    <row r="19" spans="1:31" ht="20.25" thickBot="1">
      <c r="A19" s="10" t="s">
        <v>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  <c r="AD19" s="12"/>
      <c r="AE19" s="12"/>
    </row>
    <row r="20" spans="1:31" ht="16.5" thickBot="1">
      <c r="A20" s="54" t="s">
        <v>45</v>
      </c>
      <c r="B20" s="55" t="s">
        <v>46</v>
      </c>
      <c r="C20" s="300">
        <v>1</v>
      </c>
      <c r="D20" s="301"/>
      <c r="E20" s="301"/>
      <c r="F20" s="301"/>
      <c r="G20" s="301"/>
      <c r="H20" s="307">
        <v>2</v>
      </c>
      <c r="I20" s="301"/>
      <c r="J20" s="301"/>
      <c r="K20" s="301"/>
      <c r="L20" s="301"/>
      <c r="M20" s="307">
        <v>3</v>
      </c>
      <c r="N20" s="301"/>
      <c r="O20" s="301"/>
      <c r="P20" s="301"/>
      <c r="Q20" s="301"/>
      <c r="R20" s="307">
        <v>4</v>
      </c>
      <c r="S20" s="301"/>
      <c r="T20" s="301"/>
      <c r="U20" s="301"/>
      <c r="V20" s="301"/>
      <c r="W20" s="307">
        <v>5</v>
      </c>
      <c r="X20" s="301"/>
      <c r="Y20" s="301"/>
      <c r="Z20" s="301"/>
      <c r="AA20" s="308"/>
      <c r="AB20" s="309" t="s">
        <v>47</v>
      </c>
      <c r="AC20" s="310"/>
      <c r="AD20" s="56" t="s">
        <v>48</v>
      </c>
      <c r="AE20" s="57" t="s">
        <v>49</v>
      </c>
    </row>
    <row r="21" spans="1:31" ht="16.5" thickTop="1">
      <c r="A21" s="275">
        <v>1</v>
      </c>
      <c r="B21" s="13" t="s">
        <v>391</v>
      </c>
      <c r="C21" s="302"/>
      <c r="D21" s="303"/>
      <c r="E21" s="303"/>
      <c r="F21" s="303"/>
      <c r="G21" s="304"/>
      <c r="H21" s="294" t="s">
        <v>358</v>
      </c>
      <c r="I21" s="295"/>
      <c r="J21" s="295"/>
      <c r="K21" s="295"/>
      <c r="L21" s="295"/>
      <c r="M21" s="294" t="s">
        <v>354</v>
      </c>
      <c r="N21" s="295"/>
      <c r="O21" s="295"/>
      <c r="P21" s="295"/>
      <c r="Q21" s="296"/>
      <c r="R21" s="294" t="s">
        <v>354</v>
      </c>
      <c r="S21" s="295"/>
      <c r="T21" s="295"/>
      <c r="U21" s="295"/>
      <c r="V21" s="296"/>
      <c r="W21" s="294"/>
      <c r="X21" s="295"/>
      <c r="Y21" s="295"/>
      <c r="Z21" s="295"/>
      <c r="AA21" s="297"/>
      <c r="AB21" s="298"/>
      <c r="AC21" s="299"/>
      <c r="AD21" s="290" t="s">
        <v>381</v>
      </c>
      <c r="AE21" s="291">
        <v>1</v>
      </c>
    </row>
    <row r="22" spans="1:31" ht="15">
      <c r="A22" s="284"/>
      <c r="B22" s="58" t="s">
        <v>410</v>
      </c>
      <c r="C22" s="292"/>
      <c r="D22" s="274"/>
      <c r="E22" s="274"/>
      <c r="F22" s="274"/>
      <c r="G22" s="293"/>
      <c r="H22" s="187"/>
      <c r="I22" s="188"/>
      <c r="J22" s="188"/>
      <c r="K22" s="188"/>
      <c r="L22" s="188"/>
      <c r="M22" s="187"/>
      <c r="N22" s="188"/>
      <c r="O22" s="188"/>
      <c r="P22" s="188"/>
      <c r="Q22" s="188"/>
      <c r="R22" s="187"/>
      <c r="S22" s="188"/>
      <c r="T22" s="188"/>
      <c r="U22" s="188"/>
      <c r="V22" s="188"/>
      <c r="W22" s="187"/>
      <c r="X22" s="188"/>
      <c r="Y22" s="188"/>
      <c r="Z22" s="188"/>
      <c r="AA22" s="188"/>
      <c r="AB22" s="287"/>
      <c r="AC22" s="288"/>
      <c r="AD22" s="259"/>
      <c r="AE22" s="261"/>
    </row>
    <row r="23" spans="1:31" ht="15.75">
      <c r="A23" s="275">
        <v>2</v>
      </c>
      <c r="B23" s="59" t="s">
        <v>374</v>
      </c>
      <c r="C23" s="277" t="s">
        <v>356</v>
      </c>
      <c r="D23" s="285"/>
      <c r="E23" s="285"/>
      <c r="F23" s="285"/>
      <c r="G23" s="279"/>
      <c r="H23" s="266"/>
      <c r="I23" s="267"/>
      <c r="J23" s="267"/>
      <c r="K23" s="267"/>
      <c r="L23" s="267"/>
      <c r="M23" s="280" t="s">
        <v>356</v>
      </c>
      <c r="N23" s="278"/>
      <c r="O23" s="278"/>
      <c r="P23" s="278"/>
      <c r="Q23" s="279"/>
      <c r="R23" s="280" t="s">
        <v>358</v>
      </c>
      <c r="S23" s="278"/>
      <c r="T23" s="278"/>
      <c r="U23" s="278"/>
      <c r="V23" s="279"/>
      <c r="W23" s="280"/>
      <c r="X23" s="285"/>
      <c r="Y23" s="285"/>
      <c r="Z23" s="285"/>
      <c r="AA23" s="286"/>
      <c r="AB23" s="268"/>
      <c r="AC23" s="269"/>
      <c r="AD23" s="272" t="s">
        <v>380</v>
      </c>
      <c r="AE23" s="289">
        <v>3</v>
      </c>
    </row>
    <row r="24" spans="1:31" ht="15">
      <c r="A24" s="284"/>
      <c r="B24" s="60" t="s">
        <v>416</v>
      </c>
      <c r="C24" s="189"/>
      <c r="D24" s="188"/>
      <c r="E24" s="188"/>
      <c r="F24" s="188"/>
      <c r="G24" s="188"/>
      <c r="H24" s="273"/>
      <c r="I24" s="274"/>
      <c r="J24" s="274"/>
      <c r="K24" s="274"/>
      <c r="L24" s="274"/>
      <c r="M24" s="187"/>
      <c r="N24" s="188"/>
      <c r="O24" s="188"/>
      <c r="P24" s="188"/>
      <c r="Q24" s="188"/>
      <c r="R24" s="187"/>
      <c r="S24" s="188"/>
      <c r="T24" s="188"/>
      <c r="U24" s="188"/>
      <c r="V24" s="188"/>
      <c r="W24" s="187"/>
      <c r="X24" s="188"/>
      <c r="Y24" s="188"/>
      <c r="Z24" s="188"/>
      <c r="AA24" s="188"/>
      <c r="AB24" s="287"/>
      <c r="AC24" s="288"/>
      <c r="AD24" s="272"/>
      <c r="AE24" s="265"/>
    </row>
    <row r="25" spans="1:31" ht="15.75">
      <c r="A25" s="275">
        <v>3</v>
      </c>
      <c r="B25" s="59" t="s">
        <v>374</v>
      </c>
      <c r="C25" s="277" t="s">
        <v>355</v>
      </c>
      <c r="D25" s="278"/>
      <c r="E25" s="278"/>
      <c r="F25" s="278"/>
      <c r="G25" s="279"/>
      <c r="H25" s="280" t="s">
        <v>358</v>
      </c>
      <c r="I25" s="285"/>
      <c r="J25" s="285"/>
      <c r="K25" s="285"/>
      <c r="L25" s="279"/>
      <c r="M25" s="266"/>
      <c r="N25" s="267"/>
      <c r="O25" s="267"/>
      <c r="P25" s="267"/>
      <c r="Q25" s="267"/>
      <c r="R25" s="280" t="s">
        <v>359</v>
      </c>
      <c r="S25" s="278"/>
      <c r="T25" s="278"/>
      <c r="U25" s="278"/>
      <c r="V25" s="279"/>
      <c r="W25" s="280"/>
      <c r="X25" s="285"/>
      <c r="Y25" s="285"/>
      <c r="Z25" s="285"/>
      <c r="AA25" s="286"/>
      <c r="AB25" s="268"/>
      <c r="AC25" s="269"/>
      <c r="AD25" s="272" t="s">
        <v>378</v>
      </c>
      <c r="AE25" s="261">
        <v>2</v>
      </c>
    </row>
    <row r="26" spans="1:31" ht="15">
      <c r="A26" s="284"/>
      <c r="B26" s="60" t="s">
        <v>411</v>
      </c>
      <c r="C26" s="189"/>
      <c r="D26" s="188"/>
      <c r="E26" s="188"/>
      <c r="F26" s="188"/>
      <c r="G26" s="188"/>
      <c r="H26" s="187"/>
      <c r="I26" s="188"/>
      <c r="J26" s="188"/>
      <c r="K26" s="188"/>
      <c r="L26" s="188"/>
      <c r="M26" s="273"/>
      <c r="N26" s="274"/>
      <c r="O26" s="274"/>
      <c r="P26" s="274"/>
      <c r="Q26" s="274"/>
      <c r="R26" s="187"/>
      <c r="S26" s="188"/>
      <c r="T26" s="188"/>
      <c r="U26" s="188"/>
      <c r="V26" s="188"/>
      <c r="W26" s="187"/>
      <c r="X26" s="188"/>
      <c r="Y26" s="188"/>
      <c r="Z26" s="188"/>
      <c r="AA26" s="188"/>
      <c r="AB26" s="287"/>
      <c r="AC26" s="288"/>
      <c r="AD26" s="272"/>
      <c r="AE26" s="265"/>
    </row>
    <row r="27" spans="1:31" ht="15.75">
      <c r="A27" s="275">
        <v>4</v>
      </c>
      <c r="B27" s="59" t="s">
        <v>414</v>
      </c>
      <c r="C27" s="277" t="s">
        <v>355</v>
      </c>
      <c r="D27" s="278"/>
      <c r="E27" s="278"/>
      <c r="F27" s="278"/>
      <c r="G27" s="279"/>
      <c r="H27" s="280" t="s">
        <v>356</v>
      </c>
      <c r="I27" s="278"/>
      <c r="J27" s="278"/>
      <c r="K27" s="278"/>
      <c r="L27" s="279"/>
      <c r="M27" s="280" t="s">
        <v>357</v>
      </c>
      <c r="N27" s="285"/>
      <c r="O27" s="285"/>
      <c r="P27" s="285"/>
      <c r="Q27" s="279"/>
      <c r="R27" s="266"/>
      <c r="S27" s="267"/>
      <c r="T27" s="267"/>
      <c r="U27" s="267"/>
      <c r="V27" s="267"/>
      <c r="W27" s="280"/>
      <c r="X27" s="285"/>
      <c r="Y27" s="285"/>
      <c r="Z27" s="285"/>
      <c r="AA27" s="286"/>
      <c r="AB27" s="268"/>
      <c r="AC27" s="269"/>
      <c r="AD27" s="272" t="s">
        <v>415</v>
      </c>
      <c r="AE27" s="261">
        <v>4</v>
      </c>
    </row>
    <row r="28" spans="1:31" ht="15">
      <c r="A28" s="284"/>
      <c r="B28" s="60" t="s">
        <v>404</v>
      </c>
      <c r="C28" s="189"/>
      <c r="D28" s="188"/>
      <c r="E28" s="188"/>
      <c r="F28" s="188"/>
      <c r="G28" s="188"/>
      <c r="H28" s="187"/>
      <c r="I28" s="188"/>
      <c r="J28" s="188"/>
      <c r="K28" s="188"/>
      <c r="L28" s="188"/>
      <c r="M28" s="187"/>
      <c r="N28" s="188"/>
      <c r="O28" s="188"/>
      <c r="P28" s="188"/>
      <c r="Q28" s="188"/>
      <c r="R28" s="273"/>
      <c r="S28" s="274"/>
      <c r="T28" s="274"/>
      <c r="U28" s="274"/>
      <c r="V28" s="274"/>
      <c r="W28" s="190"/>
      <c r="X28" s="191"/>
      <c r="Y28" s="191"/>
      <c r="Z28" s="191"/>
      <c r="AA28" s="191"/>
      <c r="AB28" s="287"/>
      <c r="AC28" s="288"/>
      <c r="AD28" s="272"/>
      <c r="AE28" s="265"/>
    </row>
    <row r="29" spans="1:31" ht="15.75">
      <c r="A29" s="275">
        <v>5</v>
      </c>
      <c r="B29" s="13"/>
      <c r="C29" s="277"/>
      <c r="D29" s="278"/>
      <c r="E29" s="278"/>
      <c r="F29" s="278"/>
      <c r="G29" s="279"/>
      <c r="H29" s="280"/>
      <c r="I29" s="278"/>
      <c r="J29" s="278"/>
      <c r="K29" s="278"/>
      <c r="L29" s="279"/>
      <c r="M29" s="280"/>
      <c r="N29" s="278"/>
      <c r="O29" s="278"/>
      <c r="P29" s="278"/>
      <c r="Q29" s="279"/>
      <c r="R29" s="281"/>
      <c r="S29" s="282"/>
      <c r="T29" s="282"/>
      <c r="U29" s="282"/>
      <c r="V29" s="283"/>
      <c r="W29" s="266"/>
      <c r="X29" s="267"/>
      <c r="Y29" s="267"/>
      <c r="Z29" s="267"/>
      <c r="AA29" s="267"/>
      <c r="AB29" s="268"/>
      <c r="AC29" s="269"/>
      <c r="AD29" s="259"/>
      <c r="AE29" s="261"/>
    </row>
    <row r="30" spans="1:31" ht="15.75" thickBot="1">
      <c r="A30" s="276"/>
      <c r="B30" s="14"/>
      <c r="C30" s="192"/>
      <c r="D30" s="193"/>
      <c r="E30" s="193"/>
      <c r="F30" s="193"/>
      <c r="G30" s="193"/>
      <c r="H30" s="194"/>
      <c r="I30" s="193"/>
      <c r="J30" s="193"/>
      <c r="K30" s="193"/>
      <c r="L30" s="193"/>
      <c r="M30" s="194"/>
      <c r="N30" s="193"/>
      <c r="O30" s="193"/>
      <c r="P30" s="193"/>
      <c r="Q30" s="193"/>
      <c r="R30" s="195"/>
      <c r="S30" s="196"/>
      <c r="T30" s="196"/>
      <c r="U30" s="196"/>
      <c r="V30" s="196"/>
      <c r="W30" s="263"/>
      <c r="X30" s="264"/>
      <c r="Y30" s="264"/>
      <c r="Z30" s="264"/>
      <c r="AA30" s="264"/>
      <c r="AB30" s="270"/>
      <c r="AC30" s="271"/>
      <c r="AD30" s="260"/>
      <c r="AE30" s="262"/>
    </row>
    <row r="31" spans="1:31" ht="14.25">
      <c r="A31" s="15"/>
      <c r="B31" s="23"/>
      <c r="C31" s="26"/>
      <c r="D31" s="26"/>
      <c r="E31" s="26"/>
      <c r="F31" s="26"/>
      <c r="G31" s="26"/>
      <c r="H31" s="26"/>
      <c r="I31" s="305"/>
      <c r="J31" s="305"/>
      <c r="K31" s="305"/>
      <c r="L31" s="305"/>
      <c r="M31" s="306"/>
      <c r="N31" s="306"/>
      <c r="O31" s="28"/>
      <c r="P31" s="28"/>
      <c r="Q31" s="26"/>
      <c r="R31" s="26"/>
      <c r="S31" s="26"/>
      <c r="T31" s="26"/>
      <c r="U31" s="26"/>
      <c r="V31" s="26"/>
      <c r="W31" s="305"/>
      <c r="X31" s="305"/>
      <c r="Y31" s="305"/>
      <c r="Z31" s="305"/>
      <c r="AA31" s="21"/>
      <c r="AB31" s="25"/>
      <c r="AC31" s="12"/>
      <c r="AD31" s="12"/>
      <c r="AE31" s="12"/>
    </row>
    <row r="32" spans="1:31" ht="14.25">
      <c r="A32" s="15"/>
      <c r="B32" s="23"/>
      <c r="C32" s="26"/>
      <c r="D32" s="26"/>
      <c r="E32" s="26"/>
      <c r="F32" s="26"/>
      <c r="G32" s="26"/>
      <c r="H32" s="26"/>
      <c r="I32" s="305"/>
      <c r="J32" s="305"/>
      <c r="K32" s="305"/>
      <c r="L32" s="305"/>
      <c r="M32" s="306"/>
      <c r="N32" s="306"/>
      <c r="O32" s="28"/>
      <c r="P32" s="28"/>
      <c r="Q32" s="26"/>
      <c r="R32" s="26"/>
      <c r="S32" s="26"/>
      <c r="T32" s="26"/>
      <c r="U32" s="26"/>
      <c r="V32" s="26"/>
      <c r="W32" s="21"/>
      <c r="X32" s="21"/>
      <c r="Y32" s="21"/>
      <c r="Z32" s="21"/>
      <c r="AA32" s="21"/>
      <c r="AB32" s="25"/>
      <c r="AC32" s="12"/>
      <c r="AD32" s="12"/>
      <c r="AE32" s="12"/>
    </row>
    <row r="33" spans="1:31" ht="14.25">
      <c r="A33" s="15"/>
      <c r="B33" s="23"/>
      <c r="C33" s="26"/>
      <c r="D33" s="26"/>
      <c r="E33" s="26"/>
      <c r="F33" s="26"/>
      <c r="G33" s="26"/>
      <c r="H33" s="26"/>
      <c r="I33" s="305"/>
      <c r="J33" s="305"/>
      <c r="K33" s="305"/>
      <c r="L33" s="305"/>
      <c r="M33" s="306"/>
      <c r="N33" s="306"/>
      <c r="O33" s="24"/>
      <c r="P33" s="24"/>
      <c r="Q33" s="26"/>
      <c r="R33" s="26"/>
      <c r="S33" s="26"/>
      <c r="T33" s="26"/>
      <c r="U33" s="26"/>
      <c r="V33" s="26"/>
      <c r="W33" s="21"/>
      <c r="X33" s="21"/>
      <c r="Y33" s="21"/>
      <c r="Z33" s="21"/>
      <c r="AA33" s="21"/>
      <c r="AB33" s="25"/>
      <c r="AC33" s="12"/>
      <c r="AD33" s="12"/>
      <c r="AE33" s="12"/>
    </row>
    <row r="34" spans="1:31" ht="14.25">
      <c r="A34" s="15"/>
      <c r="B34" s="23"/>
      <c r="C34" s="26"/>
      <c r="D34" s="26"/>
      <c r="E34" s="26"/>
      <c r="F34" s="26"/>
      <c r="G34" s="26"/>
      <c r="H34" s="26"/>
      <c r="I34" s="305"/>
      <c r="J34" s="305"/>
      <c r="K34" s="305"/>
      <c r="L34" s="305"/>
      <c r="M34" s="306"/>
      <c r="N34" s="306"/>
      <c r="O34" s="61"/>
      <c r="P34" s="61"/>
      <c r="Q34" s="26"/>
      <c r="R34" s="26"/>
      <c r="S34" s="26"/>
      <c r="T34" s="26"/>
      <c r="U34" s="26"/>
      <c r="V34" s="26"/>
      <c r="W34" s="21"/>
      <c r="X34" s="21"/>
      <c r="Y34" s="21"/>
      <c r="Z34" s="21"/>
      <c r="AA34" s="21"/>
      <c r="AB34" s="25"/>
      <c r="AC34" s="12"/>
      <c r="AD34" s="12"/>
      <c r="AE34" s="12"/>
    </row>
    <row r="35" spans="1:31" ht="20.25" thickBot="1">
      <c r="A35" s="10" t="s">
        <v>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2"/>
      <c r="AD35" s="12"/>
      <c r="AE35" s="12"/>
    </row>
    <row r="36" spans="1:31" ht="16.5" thickBot="1">
      <c r="A36" s="54" t="s">
        <v>45</v>
      </c>
      <c r="B36" s="55" t="s">
        <v>46</v>
      </c>
      <c r="C36" s="300">
        <v>1</v>
      </c>
      <c r="D36" s="301"/>
      <c r="E36" s="301"/>
      <c r="F36" s="301"/>
      <c r="G36" s="301"/>
      <c r="H36" s="307">
        <v>2</v>
      </c>
      <c r="I36" s="301"/>
      <c r="J36" s="301"/>
      <c r="K36" s="301"/>
      <c r="L36" s="301"/>
      <c r="M36" s="307">
        <v>3</v>
      </c>
      <c r="N36" s="301"/>
      <c r="O36" s="301"/>
      <c r="P36" s="301"/>
      <c r="Q36" s="301"/>
      <c r="R36" s="307">
        <v>4</v>
      </c>
      <c r="S36" s="301"/>
      <c r="T36" s="301"/>
      <c r="U36" s="301"/>
      <c r="V36" s="301"/>
      <c r="W36" s="307">
        <v>5</v>
      </c>
      <c r="X36" s="301"/>
      <c r="Y36" s="301"/>
      <c r="Z36" s="301"/>
      <c r="AA36" s="308"/>
      <c r="AB36" s="309" t="s">
        <v>47</v>
      </c>
      <c r="AC36" s="310"/>
      <c r="AD36" s="56" t="s">
        <v>48</v>
      </c>
      <c r="AE36" s="57" t="s">
        <v>49</v>
      </c>
    </row>
    <row r="37" spans="1:31" ht="16.5" thickTop="1">
      <c r="A37" s="275">
        <v>1</v>
      </c>
      <c r="B37" s="13" t="s">
        <v>374</v>
      </c>
      <c r="C37" s="302"/>
      <c r="D37" s="303"/>
      <c r="E37" s="303"/>
      <c r="F37" s="303"/>
      <c r="G37" s="304"/>
      <c r="H37" s="294" t="s">
        <v>359</v>
      </c>
      <c r="I37" s="295"/>
      <c r="J37" s="295"/>
      <c r="K37" s="295"/>
      <c r="L37" s="295"/>
      <c r="M37" s="294" t="s">
        <v>359</v>
      </c>
      <c r="N37" s="295"/>
      <c r="O37" s="295"/>
      <c r="P37" s="295"/>
      <c r="Q37" s="296"/>
      <c r="R37" s="294" t="s">
        <v>359</v>
      </c>
      <c r="S37" s="295"/>
      <c r="T37" s="295"/>
      <c r="U37" s="295"/>
      <c r="V37" s="296"/>
      <c r="W37" s="294" t="s">
        <v>354</v>
      </c>
      <c r="X37" s="295"/>
      <c r="Y37" s="295"/>
      <c r="Z37" s="295"/>
      <c r="AA37" s="297"/>
      <c r="AB37" s="298"/>
      <c r="AC37" s="299"/>
      <c r="AD37" s="290" t="s">
        <v>377</v>
      </c>
      <c r="AE37" s="291">
        <v>1</v>
      </c>
    </row>
    <row r="38" spans="1:31" ht="15">
      <c r="A38" s="284"/>
      <c r="B38" s="58" t="s">
        <v>407</v>
      </c>
      <c r="C38" s="292"/>
      <c r="D38" s="274"/>
      <c r="E38" s="274"/>
      <c r="F38" s="274"/>
      <c r="G38" s="293"/>
      <c r="H38" s="187"/>
      <c r="I38" s="188"/>
      <c r="J38" s="188"/>
      <c r="K38" s="188"/>
      <c r="L38" s="188"/>
      <c r="M38" s="187"/>
      <c r="N38" s="188"/>
      <c r="O38" s="188"/>
      <c r="P38" s="188"/>
      <c r="Q38" s="188"/>
      <c r="R38" s="187"/>
      <c r="S38" s="188"/>
      <c r="T38" s="188"/>
      <c r="U38" s="188"/>
      <c r="V38" s="188"/>
      <c r="W38" s="187"/>
      <c r="X38" s="188"/>
      <c r="Y38" s="188"/>
      <c r="Z38" s="188"/>
      <c r="AA38" s="188"/>
      <c r="AB38" s="287"/>
      <c r="AC38" s="288"/>
      <c r="AD38" s="259"/>
      <c r="AE38" s="261"/>
    </row>
    <row r="39" spans="1:31" ht="15.75">
      <c r="A39" s="275">
        <v>2</v>
      </c>
      <c r="B39" s="59" t="s">
        <v>374</v>
      </c>
      <c r="C39" s="277" t="s">
        <v>357</v>
      </c>
      <c r="D39" s="285"/>
      <c r="E39" s="285"/>
      <c r="F39" s="285"/>
      <c r="G39" s="279"/>
      <c r="H39" s="266"/>
      <c r="I39" s="267"/>
      <c r="J39" s="267"/>
      <c r="K39" s="267"/>
      <c r="L39" s="267"/>
      <c r="M39" s="280" t="s">
        <v>357</v>
      </c>
      <c r="N39" s="278"/>
      <c r="O39" s="278"/>
      <c r="P39" s="278"/>
      <c r="Q39" s="279"/>
      <c r="R39" s="280" t="s">
        <v>356</v>
      </c>
      <c r="S39" s="278"/>
      <c r="T39" s="278"/>
      <c r="U39" s="278"/>
      <c r="V39" s="279"/>
      <c r="W39" s="280" t="s">
        <v>354</v>
      </c>
      <c r="X39" s="285"/>
      <c r="Y39" s="285"/>
      <c r="Z39" s="285"/>
      <c r="AA39" s="286"/>
      <c r="AB39" s="268"/>
      <c r="AC39" s="269"/>
      <c r="AD39" s="272" t="s">
        <v>378</v>
      </c>
      <c r="AE39" s="289">
        <v>4</v>
      </c>
    </row>
    <row r="40" spans="1:31" ht="15">
      <c r="A40" s="284"/>
      <c r="B40" s="60" t="s">
        <v>408</v>
      </c>
      <c r="C40" s="189"/>
      <c r="D40" s="188"/>
      <c r="E40" s="188"/>
      <c r="F40" s="188"/>
      <c r="G40" s="188"/>
      <c r="H40" s="273"/>
      <c r="I40" s="274"/>
      <c r="J40" s="274"/>
      <c r="K40" s="274"/>
      <c r="L40" s="274"/>
      <c r="M40" s="187"/>
      <c r="N40" s="188"/>
      <c r="O40" s="188"/>
      <c r="P40" s="188"/>
      <c r="Q40" s="188"/>
      <c r="R40" s="187"/>
      <c r="S40" s="188"/>
      <c r="T40" s="188"/>
      <c r="U40" s="188"/>
      <c r="V40" s="188"/>
      <c r="W40" s="187"/>
      <c r="X40" s="188"/>
      <c r="Y40" s="188"/>
      <c r="Z40" s="188"/>
      <c r="AA40" s="188"/>
      <c r="AB40" s="287"/>
      <c r="AC40" s="288"/>
      <c r="AD40" s="272"/>
      <c r="AE40" s="265"/>
    </row>
    <row r="41" spans="1:31" ht="15.75">
      <c r="A41" s="275">
        <v>3</v>
      </c>
      <c r="B41" s="59" t="s">
        <v>417</v>
      </c>
      <c r="C41" s="277" t="s">
        <v>357</v>
      </c>
      <c r="D41" s="278"/>
      <c r="E41" s="278"/>
      <c r="F41" s="278"/>
      <c r="G41" s="279"/>
      <c r="H41" s="280" t="s">
        <v>359</v>
      </c>
      <c r="I41" s="285"/>
      <c r="J41" s="285"/>
      <c r="K41" s="285"/>
      <c r="L41" s="279"/>
      <c r="M41" s="266"/>
      <c r="N41" s="267"/>
      <c r="O41" s="267"/>
      <c r="P41" s="267"/>
      <c r="Q41" s="267"/>
      <c r="R41" s="280" t="s">
        <v>357</v>
      </c>
      <c r="S41" s="278"/>
      <c r="T41" s="278"/>
      <c r="U41" s="278"/>
      <c r="V41" s="279"/>
      <c r="W41" s="280" t="s">
        <v>354</v>
      </c>
      <c r="X41" s="285"/>
      <c r="Y41" s="285"/>
      <c r="Z41" s="285"/>
      <c r="AA41" s="286"/>
      <c r="AB41" s="268"/>
      <c r="AC41" s="269"/>
      <c r="AD41" s="272" t="s">
        <v>381</v>
      </c>
      <c r="AE41" s="261">
        <v>3</v>
      </c>
    </row>
    <row r="42" spans="1:31" ht="15">
      <c r="A42" s="284"/>
      <c r="B42" s="60" t="s">
        <v>401</v>
      </c>
      <c r="C42" s="189"/>
      <c r="D42" s="188"/>
      <c r="E42" s="188"/>
      <c r="F42" s="188"/>
      <c r="G42" s="188"/>
      <c r="H42" s="187"/>
      <c r="I42" s="188"/>
      <c r="J42" s="188"/>
      <c r="K42" s="188"/>
      <c r="L42" s="188"/>
      <c r="M42" s="273"/>
      <c r="N42" s="274"/>
      <c r="O42" s="274"/>
      <c r="P42" s="274"/>
      <c r="Q42" s="274"/>
      <c r="R42" s="187"/>
      <c r="S42" s="188"/>
      <c r="T42" s="188"/>
      <c r="U42" s="188"/>
      <c r="V42" s="188"/>
      <c r="W42" s="187"/>
      <c r="X42" s="188"/>
      <c r="Y42" s="188"/>
      <c r="Z42" s="188"/>
      <c r="AA42" s="188"/>
      <c r="AB42" s="287"/>
      <c r="AC42" s="288"/>
      <c r="AD42" s="272"/>
      <c r="AE42" s="265"/>
    </row>
    <row r="43" spans="1:31" ht="15.75">
      <c r="A43" s="275">
        <v>4</v>
      </c>
      <c r="B43" s="59" t="s">
        <v>391</v>
      </c>
      <c r="C43" s="277" t="s">
        <v>357</v>
      </c>
      <c r="D43" s="278"/>
      <c r="E43" s="278"/>
      <c r="F43" s="278"/>
      <c r="G43" s="279"/>
      <c r="H43" s="280" t="s">
        <v>358</v>
      </c>
      <c r="I43" s="278"/>
      <c r="J43" s="278"/>
      <c r="K43" s="278"/>
      <c r="L43" s="279"/>
      <c r="M43" s="280" t="s">
        <v>359</v>
      </c>
      <c r="N43" s="285"/>
      <c r="O43" s="285"/>
      <c r="P43" s="285"/>
      <c r="Q43" s="279"/>
      <c r="R43" s="266"/>
      <c r="S43" s="267"/>
      <c r="T43" s="267"/>
      <c r="U43" s="267"/>
      <c r="V43" s="267"/>
      <c r="W43" s="280" t="s">
        <v>354</v>
      </c>
      <c r="X43" s="285"/>
      <c r="Y43" s="285"/>
      <c r="Z43" s="285"/>
      <c r="AA43" s="286"/>
      <c r="AB43" s="268"/>
      <c r="AC43" s="269"/>
      <c r="AD43" s="272" t="s">
        <v>379</v>
      </c>
      <c r="AE43" s="261">
        <v>2</v>
      </c>
    </row>
    <row r="44" spans="1:31" ht="15">
      <c r="A44" s="284"/>
      <c r="B44" s="60" t="s">
        <v>389</v>
      </c>
      <c r="C44" s="189"/>
      <c r="D44" s="188"/>
      <c r="E44" s="188"/>
      <c r="F44" s="188"/>
      <c r="G44" s="188"/>
      <c r="H44" s="187"/>
      <c r="I44" s="188"/>
      <c r="J44" s="188"/>
      <c r="K44" s="188"/>
      <c r="L44" s="188"/>
      <c r="M44" s="187"/>
      <c r="N44" s="188"/>
      <c r="O44" s="188"/>
      <c r="P44" s="188"/>
      <c r="Q44" s="188"/>
      <c r="R44" s="273"/>
      <c r="S44" s="274"/>
      <c r="T44" s="274"/>
      <c r="U44" s="274"/>
      <c r="V44" s="274"/>
      <c r="W44" s="190"/>
      <c r="X44" s="191"/>
      <c r="Y44" s="191"/>
      <c r="Z44" s="191"/>
      <c r="AA44" s="191"/>
      <c r="AB44" s="287"/>
      <c r="AC44" s="288"/>
      <c r="AD44" s="272"/>
      <c r="AE44" s="265"/>
    </row>
    <row r="45" spans="1:31" ht="15.75">
      <c r="A45" s="275">
        <v>5</v>
      </c>
      <c r="B45" s="13" t="s">
        <v>418</v>
      </c>
      <c r="C45" s="277" t="s">
        <v>355</v>
      </c>
      <c r="D45" s="278"/>
      <c r="E45" s="278"/>
      <c r="F45" s="278"/>
      <c r="G45" s="279"/>
      <c r="H45" s="280" t="s">
        <v>355</v>
      </c>
      <c r="I45" s="278"/>
      <c r="J45" s="278"/>
      <c r="K45" s="278"/>
      <c r="L45" s="279"/>
      <c r="M45" s="280" t="s">
        <v>355</v>
      </c>
      <c r="N45" s="278"/>
      <c r="O45" s="278"/>
      <c r="P45" s="278"/>
      <c r="Q45" s="279"/>
      <c r="R45" s="281" t="s">
        <v>355</v>
      </c>
      <c r="S45" s="282"/>
      <c r="T45" s="282"/>
      <c r="U45" s="282"/>
      <c r="V45" s="283"/>
      <c r="W45" s="266"/>
      <c r="X45" s="267"/>
      <c r="Y45" s="267"/>
      <c r="Z45" s="267"/>
      <c r="AA45" s="267"/>
      <c r="AB45" s="268"/>
      <c r="AC45" s="269"/>
      <c r="AD45" s="259" t="s">
        <v>380</v>
      </c>
      <c r="AE45" s="261">
        <v>5</v>
      </c>
    </row>
    <row r="46" spans="1:31" ht="15.75" thickBot="1">
      <c r="A46" s="276"/>
      <c r="B46" s="14" t="s">
        <v>405</v>
      </c>
      <c r="C46" s="192"/>
      <c r="D46" s="193"/>
      <c r="E46" s="193"/>
      <c r="F46" s="193"/>
      <c r="G46" s="193"/>
      <c r="H46" s="194"/>
      <c r="I46" s="193"/>
      <c r="J46" s="193"/>
      <c r="K46" s="193"/>
      <c r="L46" s="193"/>
      <c r="M46" s="194"/>
      <c r="N46" s="193"/>
      <c r="O46" s="193"/>
      <c r="P46" s="193"/>
      <c r="Q46" s="193"/>
      <c r="R46" s="195"/>
      <c r="S46" s="196"/>
      <c r="T46" s="196"/>
      <c r="U46" s="196"/>
      <c r="V46" s="196"/>
      <c r="W46" s="263"/>
      <c r="X46" s="264"/>
      <c r="Y46" s="264"/>
      <c r="Z46" s="264"/>
      <c r="AA46" s="264"/>
      <c r="AB46" s="270"/>
      <c r="AC46" s="271"/>
      <c r="AD46" s="260"/>
      <c r="AE46" s="262"/>
    </row>
    <row r="47" spans="1:31" ht="23.25">
      <c r="A47" s="179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2"/>
      <c r="S47" s="182"/>
      <c r="T47" s="182"/>
      <c r="U47" s="182"/>
      <c r="V47" s="182"/>
      <c r="W47" s="183"/>
      <c r="X47" s="183"/>
      <c r="Y47" s="183"/>
      <c r="Z47" s="183"/>
      <c r="AA47" s="183"/>
      <c r="AB47" s="184"/>
      <c r="AC47" s="51"/>
      <c r="AD47" s="62"/>
      <c r="AE47" s="53"/>
    </row>
    <row r="48" spans="1:31" ht="23.25">
      <c r="A48" s="179"/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2"/>
      <c r="S48" s="182"/>
      <c r="T48" s="182"/>
      <c r="U48" s="182"/>
      <c r="V48" s="182"/>
      <c r="W48" s="183"/>
      <c r="X48" s="183"/>
      <c r="Y48" s="183"/>
      <c r="Z48" s="183"/>
      <c r="AA48" s="183"/>
      <c r="AB48" s="184"/>
      <c r="AC48" s="51"/>
      <c r="AD48" s="62"/>
      <c r="AE48" s="53"/>
    </row>
  </sheetData>
  <sheetProtection/>
  <mergeCells count="177">
    <mergeCell ref="A6:A7"/>
    <mergeCell ref="C6:G6"/>
    <mergeCell ref="H6:L6"/>
    <mergeCell ref="M6:Q6"/>
    <mergeCell ref="W5:AA5"/>
    <mergeCell ref="AB5:AC5"/>
    <mergeCell ref="C5:G5"/>
    <mergeCell ref="H5:L5"/>
    <mergeCell ref="M5:Q5"/>
    <mergeCell ref="R5:V5"/>
    <mergeCell ref="AB6:AC7"/>
    <mergeCell ref="AD6:AD7"/>
    <mergeCell ref="AE6:AE7"/>
    <mergeCell ref="C7:G7"/>
    <mergeCell ref="R6:V6"/>
    <mergeCell ref="W6:AA6"/>
    <mergeCell ref="AE8:AE9"/>
    <mergeCell ref="H9:L9"/>
    <mergeCell ref="A10:A11"/>
    <mergeCell ref="C10:G10"/>
    <mergeCell ref="H10:L10"/>
    <mergeCell ref="M10:Q10"/>
    <mergeCell ref="R10:V10"/>
    <mergeCell ref="W10:AA10"/>
    <mergeCell ref="A8:A9"/>
    <mergeCell ref="C8:G8"/>
    <mergeCell ref="A12:A13"/>
    <mergeCell ref="C12:G12"/>
    <mergeCell ref="AB8:AC9"/>
    <mergeCell ref="AD8:AD9"/>
    <mergeCell ref="AB10:AC11"/>
    <mergeCell ref="AD10:AD11"/>
    <mergeCell ref="H8:L8"/>
    <mergeCell ref="M8:Q8"/>
    <mergeCell ref="R8:V8"/>
    <mergeCell ref="W8:AA8"/>
    <mergeCell ref="R12:V12"/>
    <mergeCell ref="W12:AA12"/>
    <mergeCell ref="AE10:AE11"/>
    <mergeCell ref="M11:Q11"/>
    <mergeCell ref="R13:V13"/>
    <mergeCell ref="A14:A15"/>
    <mergeCell ref="C14:G14"/>
    <mergeCell ref="H14:L14"/>
    <mergeCell ref="M14:Q14"/>
    <mergeCell ref="R14:V14"/>
    <mergeCell ref="AB14:AC15"/>
    <mergeCell ref="AD14:AD15"/>
    <mergeCell ref="H12:L12"/>
    <mergeCell ref="M12:Q12"/>
    <mergeCell ref="AE14:AE15"/>
    <mergeCell ref="W15:AA15"/>
    <mergeCell ref="AB12:AC13"/>
    <mergeCell ref="AD12:AD13"/>
    <mergeCell ref="AE12:AE13"/>
    <mergeCell ref="W14:AA14"/>
    <mergeCell ref="C20:G20"/>
    <mergeCell ref="H20:L20"/>
    <mergeCell ref="M20:Q20"/>
    <mergeCell ref="R20:V20"/>
    <mergeCell ref="W20:AA20"/>
    <mergeCell ref="AB20:AC20"/>
    <mergeCell ref="AE21:AE22"/>
    <mergeCell ref="C22:G22"/>
    <mergeCell ref="R21:V21"/>
    <mergeCell ref="W21:AA21"/>
    <mergeCell ref="A23:A24"/>
    <mergeCell ref="C23:G23"/>
    <mergeCell ref="H23:L23"/>
    <mergeCell ref="M23:Q23"/>
    <mergeCell ref="A21:A22"/>
    <mergeCell ref="C21:G21"/>
    <mergeCell ref="A25:A26"/>
    <mergeCell ref="C25:G25"/>
    <mergeCell ref="H25:L25"/>
    <mergeCell ref="M25:Q25"/>
    <mergeCell ref="AB21:AC22"/>
    <mergeCell ref="AD21:AD22"/>
    <mergeCell ref="H21:L21"/>
    <mergeCell ref="M21:Q21"/>
    <mergeCell ref="R27:V27"/>
    <mergeCell ref="AB23:AC24"/>
    <mergeCell ref="AD23:AD24"/>
    <mergeCell ref="AE23:AE24"/>
    <mergeCell ref="H24:L24"/>
    <mergeCell ref="R23:V23"/>
    <mergeCell ref="W23:AA23"/>
    <mergeCell ref="AB25:AC26"/>
    <mergeCell ref="AD25:AD26"/>
    <mergeCell ref="AE25:AE26"/>
    <mergeCell ref="M26:Q26"/>
    <mergeCell ref="R25:V25"/>
    <mergeCell ref="W25:AA25"/>
    <mergeCell ref="R28:V28"/>
    <mergeCell ref="A29:A30"/>
    <mergeCell ref="C29:G29"/>
    <mergeCell ref="H29:L29"/>
    <mergeCell ref="M29:Q29"/>
    <mergeCell ref="R29:V29"/>
    <mergeCell ref="A27:A28"/>
    <mergeCell ref="C27:G27"/>
    <mergeCell ref="H27:L27"/>
    <mergeCell ref="M27:Q27"/>
    <mergeCell ref="W31:Z31"/>
    <mergeCell ref="AB27:AC28"/>
    <mergeCell ref="W27:AA27"/>
    <mergeCell ref="AB29:AC30"/>
    <mergeCell ref="AD27:AD28"/>
    <mergeCell ref="AE27:AE28"/>
    <mergeCell ref="W29:AA29"/>
    <mergeCell ref="I32:L32"/>
    <mergeCell ref="M32:N32"/>
    <mergeCell ref="I33:L33"/>
    <mergeCell ref="M33:N33"/>
    <mergeCell ref="I31:L31"/>
    <mergeCell ref="M31:N31"/>
    <mergeCell ref="I34:L34"/>
    <mergeCell ref="M34:N34"/>
    <mergeCell ref="W36:AA36"/>
    <mergeCell ref="AB36:AC36"/>
    <mergeCell ref="AD29:AD30"/>
    <mergeCell ref="AE29:AE30"/>
    <mergeCell ref="W30:AA30"/>
    <mergeCell ref="H36:L36"/>
    <mergeCell ref="M36:Q36"/>
    <mergeCell ref="R36:V36"/>
    <mergeCell ref="R37:V37"/>
    <mergeCell ref="W37:AA37"/>
    <mergeCell ref="AB37:AC38"/>
    <mergeCell ref="C36:G36"/>
    <mergeCell ref="A37:A38"/>
    <mergeCell ref="C37:G37"/>
    <mergeCell ref="H37:L37"/>
    <mergeCell ref="M37:Q37"/>
    <mergeCell ref="AD37:AD38"/>
    <mergeCell ref="AE37:AE38"/>
    <mergeCell ref="C38:G38"/>
    <mergeCell ref="A39:A40"/>
    <mergeCell ref="C39:G39"/>
    <mergeCell ref="H39:L39"/>
    <mergeCell ref="M39:Q39"/>
    <mergeCell ref="R39:V39"/>
    <mergeCell ref="W39:AA39"/>
    <mergeCell ref="AB39:AC40"/>
    <mergeCell ref="AD39:AD40"/>
    <mergeCell ref="AE39:AE40"/>
    <mergeCell ref="H40:L40"/>
    <mergeCell ref="A41:A42"/>
    <mergeCell ref="C41:G41"/>
    <mergeCell ref="H41:L41"/>
    <mergeCell ref="M41:Q41"/>
    <mergeCell ref="R41:V41"/>
    <mergeCell ref="W41:AA41"/>
    <mergeCell ref="AB41:AC42"/>
    <mergeCell ref="AD41:AD42"/>
    <mergeCell ref="AE41:AE42"/>
    <mergeCell ref="M42:Q42"/>
    <mergeCell ref="A43:A44"/>
    <mergeCell ref="C43:G43"/>
    <mergeCell ref="H43:L43"/>
    <mergeCell ref="M43:Q43"/>
    <mergeCell ref="R43:V43"/>
    <mergeCell ref="W43:AA43"/>
    <mergeCell ref="AB43:AC44"/>
    <mergeCell ref="R44:V44"/>
    <mergeCell ref="A45:A46"/>
    <mergeCell ref="C45:G45"/>
    <mergeCell ref="H45:L45"/>
    <mergeCell ref="M45:Q45"/>
    <mergeCell ref="R45:V45"/>
    <mergeCell ref="AD45:AD46"/>
    <mergeCell ref="AE45:AE46"/>
    <mergeCell ref="W46:AA46"/>
    <mergeCell ref="AE43:AE44"/>
    <mergeCell ref="W45:AA45"/>
    <mergeCell ref="AB45:AC46"/>
    <mergeCell ref="AD43:AD44"/>
  </mergeCells>
  <conditionalFormatting sqref="AE6:AE15 AE21:AE30 AE37:AE48">
    <cfRule type="cellIs" priority="1" dxfId="6" operator="equal" stopIfTrue="1">
      <formula>1</formula>
    </cfRule>
    <cfRule type="cellIs" priority="2" dxfId="7" operator="equal" stopIfTrue="1">
      <formula>2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4.875" style="0" customWidth="1"/>
    <col min="2" max="2" width="5.375" style="0" customWidth="1"/>
    <col min="3" max="3" width="32.75390625" style="0" customWidth="1"/>
    <col min="4" max="4" width="17.875" style="0" customWidth="1"/>
    <col min="5" max="5" width="17.25390625" style="0" customWidth="1"/>
    <col min="6" max="6" width="17.375" style="0" customWidth="1"/>
    <col min="7" max="7" width="17.00390625" style="0" customWidth="1"/>
  </cols>
  <sheetData>
    <row r="1" spans="1:7" ht="18.75">
      <c r="A1" s="254" t="s">
        <v>398</v>
      </c>
      <c r="B1" s="254"/>
      <c r="C1" s="254"/>
      <c r="D1" s="254"/>
      <c r="E1" s="254"/>
      <c r="F1" s="254"/>
      <c r="G1" s="254"/>
    </row>
    <row r="2" spans="1:7" ht="15.75">
      <c r="A2" s="30"/>
      <c r="B2" s="65"/>
      <c r="C2" s="31"/>
      <c r="D2" s="29"/>
      <c r="E2" s="29"/>
      <c r="F2" s="73"/>
      <c r="G2" s="74" t="s">
        <v>397</v>
      </c>
    </row>
    <row r="3" spans="1:7" ht="17.25">
      <c r="A3" s="33"/>
      <c r="B3" s="67"/>
      <c r="C3" s="63"/>
      <c r="D3" s="31"/>
      <c r="E3" s="31"/>
      <c r="F3" s="32"/>
      <c r="G3" s="70" t="s">
        <v>376</v>
      </c>
    </row>
    <row r="4" spans="1:7" ht="13.5">
      <c r="A4" s="33"/>
      <c r="B4" s="67"/>
      <c r="C4" s="116" t="s">
        <v>419</v>
      </c>
      <c r="D4" s="247"/>
      <c r="E4" s="31"/>
      <c r="F4" s="32"/>
      <c r="G4" s="69"/>
    </row>
    <row r="5" spans="1:7" ht="12.75">
      <c r="A5" s="33"/>
      <c r="B5" s="226"/>
      <c r="C5" s="246"/>
      <c r="D5" s="198"/>
      <c r="E5" s="199"/>
      <c r="F5" s="199"/>
      <c r="G5" s="200"/>
    </row>
    <row r="6" spans="1:7" ht="12.75">
      <c r="A6" s="33"/>
      <c r="B6" s="67"/>
      <c r="C6" s="185"/>
      <c r="D6" s="201"/>
      <c r="E6" s="202" t="s">
        <v>409</v>
      </c>
      <c r="F6" s="199"/>
      <c r="G6" s="200"/>
    </row>
    <row r="7" spans="1:7" ht="12.75">
      <c r="A7" s="33"/>
      <c r="B7" s="67"/>
      <c r="C7" s="72" t="s">
        <v>420</v>
      </c>
      <c r="D7" s="203"/>
      <c r="E7" s="198" t="s">
        <v>354</v>
      </c>
      <c r="F7" s="204"/>
      <c r="G7" s="200"/>
    </row>
    <row r="8" spans="1:7" ht="12.75">
      <c r="A8" s="33"/>
      <c r="B8" s="226"/>
      <c r="C8" s="31"/>
      <c r="D8" s="205" t="s">
        <v>411</v>
      </c>
      <c r="E8" s="206"/>
      <c r="F8" s="204"/>
      <c r="G8" s="200"/>
    </row>
    <row r="9" spans="1:7" ht="12.75">
      <c r="A9" s="33"/>
      <c r="B9" s="67"/>
      <c r="C9" s="250" t="s">
        <v>393</v>
      </c>
      <c r="D9" s="207" t="s">
        <v>359</v>
      </c>
      <c r="E9" s="208"/>
      <c r="F9" s="224"/>
      <c r="G9" s="200"/>
    </row>
    <row r="10" spans="1:7" ht="12.75">
      <c r="A10" s="33"/>
      <c r="B10" s="67"/>
      <c r="C10" s="31"/>
      <c r="D10" s="209"/>
      <c r="E10" s="312"/>
      <c r="F10" s="202" t="s">
        <v>409</v>
      </c>
      <c r="G10" s="200"/>
    </row>
    <row r="11" spans="1:7" ht="12.75">
      <c r="A11" s="33"/>
      <c r="B11" s="67"/>
      <c r="C11" s="72" t="s">
        <v>421</v>
      </c>
      <c r="D11" s="212"/>
      <c r="E11" s="312"/>
      <c r="F11" s="214" t="s">
        <v>359</v>
      </c>
      <c r="G11" s="211"/>
    </row>
    <row r="12" spans="1:7" ht="12.75">
      <c r="A12" s="33"/>
      <c r="B12" s="226"/>
      <c r="C12" s="197"/>
      <c r="D12" s="205" t="s">
        <v>407</v>
      </c>
      <c r="E12" s="208"/>
      <c r="F12" s="249"/>
      <c r="G12" s="211"/>
    </row>
    <row r="13" spans="1:7" ht="12.75">
      <c r="A13" s="33"/>
      <c r="B13" s="67"/>
      <c r="C13" s="250" t="s">
        <v>422</v>
      </c>
      <c r="D13" s="198" t="s">
        <v>354</v>
      </c>
      <c r="E13" s="212"/>
      <c r="F13" s="249"/>
      <c r="G13" s="211"/>
    </row>
    <row r="14" spans="1:7" ht="12.75">
      <c r="A14" s="33"/>
      <c r="B14" s="67"/>
      <c r="C14" s="185"/>
      <c r="D14" s="200"/>
      <c r="E14" s="213" t="s">
        <v>410</v>
      </c>
      <c r="F14" s="249"/>
      <c r="G14" s="211"/>
    </row>
    <row r="15" spans="1:7" ht="12.75">
      <c r="A15" s="33"/>
      <c r="B15" s="67"/>
      <c r="C15" s="63"/>
      <c r="D15" s="203"/>
      <c r="E15" s="214" t="s">
        <v>359</v>
      </c>
      <c r="F15" s="220"/>
      <c r="G15" s="211"/>
    </row>
    <row r="16" spans="1:7" ht="12.75">
      <c r="A16" s="33"/>
      <c r="B16" s="226"/>
      <c r="C16" s="116" t="s">
        <v>423</v>
      </c>
      <c r="D16" s="248"/>
      <c r="E16" s="215"/>
      <c r="F16" s="220"/>
      <c r="G16" s="211"/>
    </row>
    <row r="17" spans="1:7" ht="12.75">
      <c r="A17" s="33"/>
      <c r="B17" s="67"/>
      <c r="C17" s="246"/>
      <c r="D17" s="207"/>
      <c r="E17" s="208"/>
      <c r="F17" s="220"/>
      <c r="G17" s="216"/>
    </row>
    <row r="18" spans="1:7" ht="12.75">
      <c r="A18" s="33"/>
      <c r="B18" s="65"/>
      <c r="C18" s="185"/>
      <c r="D18" s="217"/>
      <c r="E18" s="208"/>
      <c r="F18" s="311"/>
      <c r="G18" s="218"/>
    </row>
    <row r="19" spans="1:7" ht="12.75">
      <c r="A19" s="33"/>
      <c r="B19" s="67"/>
      <c r="C19" s="63"/>
      <c r="D19" s="209"/>
      <c r="E19" s="217"/>
      <c r="F19" s="311"/>
      <c r="G19" s="218"/>
    </row>
    <row r="20" spans="1:7" ht="12.75">
      <c r="A20" s="33"/>
      <c r="B20" s="65"/>
      <c r="C20" s="35"/>
      <c r="D20" s="208"/>
      <c r="E20" s="220"/>
      <c r="F20" s="218"/>
      <c r="G20" s="211"/>
    </row>
    <row r="21" spans="1:7" ht="12.75">
      <c r="A21" s="33"/>
      <c r="B21" s="226"/>
      <c r="C21" s="63"/>
      <c r="D21" s="208"/>
      <c r="E21" s="221"/>
      <c r="F21" s="218"/>
      <c r="G21" s="211"/>
    </row>
    <row r="22" spans="1:7" ht="12.75">
      <c r="A22" s="33"/>
      <c r="B22" s="65"/>
      <c r="C22" s="185"/>
      <c r="D22" s="211"/>
      <c r="E22" s="208"/>
      <c r="F22" s="218"/>
      <c r="G22" s="211"/>
    </row>
    <row r="23" spans="1:7" ht="12.75">
      <c r="A23" s="33"/>
      <c r="B23" s="67"/>
      <c r="C23" s="63"/>
      <c r="D23" s="216"/>
      <c r="E23" s="208"/>
      <c r="F23" s="220"/>
      <c r="G23" s="211"/>
    </row>
    <row r="24" spans="1:7" ht="12.75">
      <c r="A24" s="33"/>
      <c r="B24" s="226"/>
      <c r="C24" s="35"/>
      <c r="D24" s="208"/>
      <c r="E24" s="220"/>
      <c r="F24" s="220"/>
      <c r="G24" s="211"/>
    </row>
    <row r="25" spans="1:7" ht="12.75">
      <c r="A25" s="33"/>
      <c r="B25" s="67"/>
      <c r="C25" s="63"/>
      <c r="D25" s="208"/>
      <c r="E25" s="220"/>
      <c r="F25" s="221"/>
      <c r="G25" s="211"/>
    </row>
    <row r="26" spans="1:7" ht="12.75">
      <c r="A26" s="33"/>
      <c r="B26" s="65"/>
      <c r="C26" s="35"/>
      <c r="D26" s="208"/>
      <c r="E26" s="311"/>
      <c r="F26" s="208"/>
      <c r="G26" s="211"/>
    </row>
    <row r="27" spans="1:7" ht="12.75">
      <c r="A27" s="33"/>
      <c r="B27" s="67"/>
      <c r="C27" s="63"/>
      <c r="D27" s="221"/>
      <c r="E27" s="311"/>
      <c r="F27" s="208"/>
      <c r="G27" s="222"/>
    </row>
    <row r="28" spans="1:7" ht="12.75">
      <c r="A28" s="33"/>
      <c r="B28" s="65"/>
      <c r="C28" s="35"/>
      <c r="D28" s="208"/>
      <c r="E28" s="209"/>
      <c r="F28" s="220"/>
      <c r="G28" s="218"/>
    </row>
    <row r="29" spans="1:7" ht="12.75">
      <c r="A29" s="33"/>
      <c r="B29" s="226"/>
      <c r="C29" s="63"/>
      <c r="D29" s="208"/>
      <c r="E29" s="212"/>
      <c r="F29" s="220"/>
      <c r="G29" s="218"/>
    </row>
    <row r="30" spans="1:7" ht="12.75">
      <c r="A30" s="33"/>
      <c r="B30" s="65"/>
      <c r="C30" s="35"/>
      <c r="D30" s="211"/>
      <c r="E30" s="208"/>
      <c r="F30" s="220"/>
      <c r="G30" s="218"/>
    </row>
    <row r="31" spans="1:7" ht="15.75">
      <c r="A31" s="33"/>
      <c r="B31" s="67"/>
      <c r="C31" s="63"/>
      <c r="D31" s="216"/>
      <c r="E31" s="208"/>
      <c r="F31" s="220"/>
      <c r="G31" s="223"/>
    </row>
    <row r="32" spans="1:7" ht="12.75">
      <c r="A32" s="33"/>
      <c r="B32" s="226"/>
      <c r="C32" s="35"/>
      <c r="D32" s="208"/>
      <c r="E32" s="209"/>
      <c r="F32" s="220"/>
      <c r="G32" s="218"/>
    </row>
    <row r="33" spans="1:7" ht="12.75">
      <c r="A33" s="33"/>
      <c r="B33" s="67"/>
      <c r="C33" s="63"/>
      <c r="D33" s="208"/>
      <c r="E33" s="209"/>
      <c r="F33" s="220"/>
      <c r="G33" s="218"/>
    </row>
  </sheetData>
  <sheetProtection/>
  <mergeCells count="4">
    <mergeCell ref="F18:F19"/>
    <mergeCell ref="A1:G1"/>
    <mergeCell ref="E10:E11"/>
    <mergeCell ref="E26:E27"/>
  </mergeCells>
  <conditionalFormatting sqref="F18:F19">
    <cfRule type="cellIs" priority="5" dxfId="8" operator="equal" stopIfTrue="1">
      <formula>87</formula>
    </cfRule>
    <cfRule type="cellIs" priority="6" dxfId="8" operator="equal" stopIfTrue="1">
      <formula>119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63"/>
  <sheetViews>
    <sheetView zoomScalePageLayoutView="0" workbookViewId="0" topLeftCell="A2">
      <selection activeCell="F47" sqref="F47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26.625" style="0" customWidth="1"/>
    <col min="4" max="4" width="16.375" style="0" bestFit="1" customWidth="1"/>
    <col min="5" max="6" width="15.875" style="0" bestFit="1" customWidth="1"/>
    <col min="7" max="7" width="17.00390625" style="0" customWidth="1"/>
  </cols>
  <sheetData>
    <row r="3" spans="1:7" ht="18.75" customHeight="1">
      <c r="A3" s="254" t="s">
        <v>399</v>
      </c>
      <c r="B3" s="254"/>
      <c r="C3" s="254"/>
      <c r="D3" s="254"/>
      <c r="E3" s="254"/>
      <c r="F3" s="254"/>
      <c r="G3" s="254"/>
    </row>
    <row r="4" spans="1:7" ht="15.75">
      <c r="A4" s="30"/>
      <c r="B4" s="65"/>
      <c r="C4" s="31"/>
      <c r="D4" s="29"/>
      <c r="E4" s="29"/>
      <c r="F4" s="315" t="s">
        <v>397</v>
      </c>
      <c r="G4" s="315"/>
    </row>
    <row r="5" spans="1:7" ht="17.25">
      <c r="A5" s="33"/>
      <c r="B5" s="67"/>
      <c r="C5" s="63"/>
      <c r="D5" s="31"/>
      <c r="E5" s="31"/>
      <c r="F5" s="32"/>
      <c r="G5" s="70" t="s">
        <v>376</v>
      </c>
    </row>
    <row r="6" spans="1:7" ht="13.5">
      <c r="A6" s="33"/>
      <c r="B6" s="67"/>
      <c r="C6" s="118"/>
      <c r="D6" s="33"/>
      <c r="E6" s="35"/>
      <c r="F6" s="227"/>
      <c r="G6" s="69"/>
    </row>
    <row r="7" spans="1:7" ht="12.75">
      <c r="A7" s="33"/>
      <c r="B7" s="67"/>
      <c r="C7" s="197"/>
      <c r="D7" s="208"/>
      <c r="E7" s="208"/>
      <c r="F7" s="208"/>
      <c r="G7" s="231"/>
    </row>
    <row r="8" spans="1:7" ht="12.75">
      <c r="A8" s="33"/>
      <c r="B8" s="67"/>
      <c r="C8" s="116" t="s">
        <v>424</v>
      </c>
      <c r="D8" s="208"/>
      <c r="E8" s="208"/>
      <c r="F8" s="208"/>
      <c r="G8" s="231"/>
    </row>
    <row r="9" spans="1:7" ht="12.75">
      <c r="A9" s="33"/>
      <c r="B9" s="67"/>
      <c r="C9" s="197"/>
      <c r="D9" s="198"/>
      <c r="E9" s="208"/>
      <c r="F9" s="208"/>
      <c r="G9" s="231"/>
    </row>
    <row r="10" spans="1:7" ht="12.75">
      <c r="A10" s="33"/>
      <c r="B10" s="226"/>
      <c r="C10" s="197"/>
      <c r="D10" s="230"/>
      <c r="E10" s="208" t="s">
        <v>401</v>
      </c>
      <c r="F10" s="218"/>
      <c r="G10" s="231"/>
    </row>
    <row r="11" spans="1:7" ht="12.75">
      <c r="A11" s="33"/>
      <c r="B11" s="67"/>
      <c r="C11" s="35" t="s">
        <v>427</v>
      </c>
      <c r="D11" s="230"/>
      <c r="E11" s="210" t="s">
        <v>354</v>
      </c>
      <c r="F11" s="218"/>
      <c r="G11" s="231"/>
    </row>
    <row r="12" spans="1:7" ht="12.75">
      <c r="A12" s="33"/>
      <c r="B12" s="67"/>
      <c r="C12" s="71"/>
      <c r="D12" s="316" t="s">
        <v>404</v>
      </c>
      <c r="E12" s="229"/>
      <c r="F12" s="208"/>
      <c r="G12" s="218"/>
    </row>
    <row r="13" spans="1:7" ht="12.75">
      <c r="A13" s="33"/>
      <c r="B13" s="67"/>
      <c r="C13" s="116" t="s">
        <v>426</v>
      </c>
      <c r="D13" s="214" t="s">
        <v>354</v>
      </c>
      <c r="E13" s="230"/>
      <c r="F13" s="216"/>
      <c r="G13" s="218"/>
    </row>
    <row r="14" spans="1:7" ht="12.75">
      <c r="A14" s="33"/>
      <c r="B14" s="67"/>
      <c r="C14" s="35"/>
      <c r="D14" s="208"/>
      <c r="E14" s="230"/>
      <c r="F14" s="218" t="s">
        <v>416</v>
      </c>
      <c r="G14" s="218"/>
    </row>
    <row r="15" spans="1:7" ht="12.75">
      <c r="A15" s="33"/>
      <c r="B15" s="67"/>
      <c r="C15" s="35" t="s">
        <v>425</v>
      </c>
      <c r="D15" s="212"/>
      <c r="E15" s="230"/>
      <c r="F15" s="219" t="s">
        <v>358</v>
      </c>
      <c r="G15" s="218"/>
    </row>
    <row r="16" spans="1:7" ht="12.75">
      <c r="A16" s="33"/>
      <c r="B16" s="67"/>
      <c r="C16" s="71"/>
      <c r="D16" s="318" t="s">
        <v>416</v>
      </c>
      <c r="E16" s="230"/>
      <c r="F16" s="208"/>
      <c r="G16" s="218"/>
    </row>
    <row r="17" spans="1:7" ht="12.75">
      <c r="A17" s="33"/>
      <c r="B17" s="67"/>
      <c r="C17" s="116" t="s">
        <v>428</v>
      </c>
      <c r="D17" s="210" t="s">
        <v>359</v>
      </c>
      <c r="E17" s="232"/>
      <c r="F17" s="208"/>
      <c r="G17" s="218"/>
    </row>
    <row r="18" spans="1:7" ht="12.75">
      <c r="A18" s="33"/>
      <c r="B18" s="65"/>
      <c r="C18" s="35"/>
      <c r="D18" s="232"/>
      <c r="E18" s="218" t="s">
        <v>416</v>
      </c>
      <c r="F18" s="317"/>
      <c r="G18" s="218"/>
    </row>
    <row r="19" spans="1:7" ht="12.75">
      <c r="A19" s="33"/>
      <c r="B19" s="226"/>
      <c r="C19" s="116" t="s">
        <v>429</v>
      </c>
      <c r="D19" s="229"/>
      <c r="E19" s="233" t="s">
        <v>358</v>
      </c>
      <c r="F19" s="225"/>
      <c r="G19" s="218"/>
    </row>
    <row r="20" spans="1:7" ht="12.75">
      <c r="A20" s="33"/>
      <c r="B20" s="235"/>
      <c r="C20" s="71"/>
      <c r="D20" s="213" t="s">
        <v>390</v>
      </c>
      <c r="E20" s="208"/>
      <c r="F20" s="218"/>
      <c r="G20" s="218"/>
    </row>
    <row r="21" spans="1:7" ht="12.75">
      <c r="A21" s="33"/>
      <c r="B21" s="67"/>
      <c r="C21" s="234" t="s">
        <v>430</v>
      </c>
      <c r="D21" s="317" t="s">
        <v>354</v>
      </c>
      <c r="E21" s="208"/>
      <c r="F21" s="208"/>
      <c r="G21" s="216"/>
    </row>
    <row r="22" spans="1:7" ht="12.75">
      <c r="A22" s="33"/>
      <c r="B22" s="65"/>
      <c r="C22" s="35"/>
      <c r="D22" s="208"/>
      <c r="E22" s="208"/>
      <c r="F22" s="208"/>
      <c r="G22" s="218"/>
    </row>
    <row r="23" spans="1:7" ht="13.5">
      <c r="A23" s="33"/>
      <c r="B23" s="65"/>
      <c r="C23" s="35"/>
      <c r="D23" s="208"/>
      <c r="E23" s="208"/>
      <c r="F23" s="251"/>
      <c r="G23" s="218"/>
    </row>
    <row r="24" spans="1:7" ht="12.75">
      <c r="A24" s="33"/>
      <c r="B24" s="67"/>
      <c r="C24" s="35"/>
      <c r="D24" s="221"/>
      <c r="E24" s="208"/>
      <c r="F24" s="208"/>
      <c r="G24" s="222"/>
    </row>
    <row r="25" spans="1:7" ht="12.75">
      <c r="A25" s="33"/>
      <c r="B25" s="65"/>
      <c r="C25" s="35"/>
      <c r="D25" s="208"/>
      <c r="E25" s="208"/>
      <c r="F25" s="208"/>
      <c r="G25" s="218"/>
    </row>
    <row r="26" spans="1:7" ht="12.75">
      <c r="A26" s="33"/>
      <c r="B26" s="67"/>
      <c r="C26" s="35"/>
      <c r="D26" s="225"/>
      <c r="E26" s="208"/>
      <c r="F26" s="208"/>
      <c r="G26" s="218"/>
    </row>
    <row r="27" spans="1:7" ht="12.75">
      <c r="A27" s="33"/>
      <c r="B27" s="235"/>
      <c r="C27" s="35"/>
      <c r="D27" s="225"/>
      <c r="E27" s="221"/>
      <c r="F27" s="218"/>
      <c r="G27" s="218"/>
    </row>
    <row r="28" spans="1:7" ht="15.75">
      <c r="A28" s="33"/>
      <c r="B28" s="67"/>
      <c r="C28" s="35"/>
      <c r="D28" s="208"/>
      <c r="E28" s="208"/>
      <c r="F28" s="218"/>
      <c r="G28" s="223"/>
    </row>
    <row r="29" spans="1:7" ht="12.75">
      <c r="A29" s="33"/>
      <c r="B29" s="65"/>
      <c r="C29" s="35"/>
      <c r="D29" s="208"/>
      <c r="E29" s="208"/>
      <c r="F29" s="218"/>
      <c r="G29" s="252"/>
    </row>
    <row r="30" spans="1:7" ht="12.75">
      <c r="A30" s="33"/>
      <c r="B30" s="67"/>
      <c r="C30" s="35"/>
      <c r="D30" s="225"/>
      <c r="E30" s="225"/>
      <c r="F30" s="208"/>
      <c r="G30" s="252"/>
    </row>
    <row r="31" spans="1:7" ht="12.75">
      <c r="A31" s="33"/>
      <c r="B31" s="34"/>
      <c r="C31" s="35"/>
      <c r="D31" s="225"/>
      <c r="E31" s="225"/>
      <c r="F31" s="208"/>
      <c r="G31" s="252"/>
    </row>
    <row r="32" spans="1:7" ht="12.75">
      <c r="A32" s="33"/>
      <c r="B32" s="34"/>
      <c r="C32" s="35"/>
      <c r="D32" s="208"/>
      <c r="E32" s="208"/>
      <c r="F32" s="216"/>
      <c r="G32" s="218"/>
    </row>
    <row r="33" spans="1:7" ht="12.75">
      <c r="A33" s="33"/>
      <c r="B33" s="67"/>
      <c r="C33" s="35"/>
      <c r="D33" s="208"/>
      <c r="E33" s="208"/>
      <c r="F33" s="218"/>
      <c r="G33" s="218"/>
    </row>
    <row r="34" spans="1:7" ht="12.75">
      <c r="A34" s="33"/>
      <c r="B34" s="36"/>
      <c r="C34" s="35"/>
      <c r="D34" s="212"/>
      <c r="E34" s="208"/>
      <c r="F34" s="218"/>
      <c r="G34" s="218"/>
    </row>
    <row r="35" spans="1:7" ht="12.75">
      <c r="A35" s="33"/>
      <c r="B35" s="67"/>
      <c r="C35" s="35"/>
      <c r="D35" s="225"/>
      <c r="E35" s="208"/>
      <c r="F35" s="208"/>
      <c r="G35" s="218"/>
    </row>
    <row r="36" spans="1:7" ht="12.75">
      <c r="A36" s="33"/>
      <c r="B36" s="35"/>
      <c r="C36" s="35"/>
      <c r="D36" s="208"/>
      <c r="E36" s="253"/>
      <c r="F36" s="208"/>
      <c r="G36" s="218"/>
    </row>
    <row r="37" spans="1:7" ht="12.75">
      <c r="A37" s="33"/>
      <c r="B37" s="64"/>
      <c r="C37" s="35"/>
      <c r="D37" s="208"/>
      <c r="E37" s="208"/>
      <c r="F37" s="208"/>
      <c r="G37" s="218"/>
    </row>
    <row r="38" spans="1:7" ht="12.75">
      <c r="A38" s="33"/>
      <c r="B38" s="35"/>
      <c r="C38" s="35"/>
      <c r="D38" s="253"/>
      <c r="E38" s="208"/>
      <c r="F38" s="225"/>
      <c r="G38" s="218"/>
    </row>
    <row r="39" spans="1:7" ht="12.75">
      <c r="A39" s="33"/>
      <c r="B39" s="64"/>
      <c r="C39" s="35"/>
      <c r="D39" s="225"/>
      <c r="E39" s="253"/>
      <c r="F39" s="225"/>
      <c r="G39" s="218"/>
    </row>
    <row r="40" spans="1:7" ht="12.75">
      <c r="A40" s="33"/>
      <c r="B40" s="185"/>
      <c r="C40" s="35"/>
      <c r="D40" s="208"/>
      <c r="E40" s="208"/>
      <c r="F40" s="218"/>
      <c r="G40" s="218"/>
    </row>
    <row r="41" spans="1:7" ht="12.75">
      <c r="A41" s="33"/>
      <c r="B41" s="64"/>
      <c r="C41" s="35"/>
      <c r="D41" s="208"/>
      <c r="E41" s="208"/>
      <c r="F41" s="218"/>
      <c r="G41" s="218"/>
    </row>
    <row r="42" spans="1:7" ht="12.75">
      <c r="A42" s="33"/>
      <c r="B42" s="35"/>
      <c r="C42" s="35"/>
      <c r="D42" s="225"/>
      <c r="E42" s="208"/>
      <c r="F42" s="218"/>
      <c r="G42" s="218"/>
    </row>
    <row r="43" spans="1:7" ht="12.75">
      <c r="A43" s="33"/>
      <c r="B43" s="64"/>
      <c r="C43" s="35"/>
      <c r="D43" s="225"/>
      <c r="E43" s="208"/>
      <c r="F43" s="208"/>
      <c r="G43" s="218"/>
    </row>
    <row r="44" spans="1:7" ht="12.75">
      <c r="A44" s="33"/>
      <c r="B44" s="35"/>
      <c r="C44" s="35"/>
      <c r="D44" s="33"/>
      <c r="E44" s="228"/>
      <c r="F44" s="35"/>
      <c r="G44" s="36"/>
    </row>
    <row r="45" spans="1:7" ht="12.75">
      <c r="A45" s="33"/>
      <c r="B45" s="64"/>
      <c r="C45" s="63"/>
      <c r="D45" s="34"/>
      <c r="E45" s="36"/>
      <c r="F45" s="36"/>
      <c r="G45" s="36"/>
    </row>
    <row r="46" spans="1:7" ht="12.75">
      <c r="A46" s="33"/>
      <c r="B46" s="35"/>
      <c r="C46" s="63"/>
      <c r="D46" s="36"/>
      <c r="E46" s="68"/>
      <c r="F46" s="36"/>
      <c r="G46" s="36"/>
    </row>
    <row r="47" spans="1:7" ht="12.75">
      <c r="A47" s="33"/>
      <c r="B47" s="64"/>
      <c r="C47" s="63"/>
      <c r="D47" s="36"/>
      <c r="E47" s="68"/>
      <c r="F47" s="36"/>
      <c r="G47" s="36"/>
    </row>
    <row r="48" spans="1:7" ht="12.75">
      <c r="A48" s="33"/>
      <c r="B48" s="35"/>
      <c r="C48" s="63"/>
      <c r="D48" s="63"/>
      <c r="E48" s="68"/>
      <c r="F48" s="314"/>
      <c r="G48" s="36"/>
    </row>
    <row r="49" spans="1:7" ht="12.75">
      <c r="A49" s="33"/>
      <c r="B49" s="64"/>
      <c r="C49" s="63"/>
      <c r="D49" s="63"/>
      <c r="E49" s="68"/>
      <c r="F49" s="314"/>
      <c r="G49" s="36"/>
    </row>
    <row r="50" spans="1:7" ht="12.75">
      <c r="A50" s="33"/>
      <c r="B50" s="35"/>
      <c r="C50" s="63"/>
      <c r="D50" s="36"/>
      <c r="E50" s="68"/>
      <c r="F50" s="36"/>
      <c r="G50" s="36"/>
    </row>
    <row r="51" spans="1:7" ht="12.75">
      <c r="A51" s="33"/>
      <c r="B51" s="64"/>
      <c r="C51" s="63"/>
      <c r="D51" s="36"/>
      <c r="E51" s="68"/>
      <c r="F51" s="36"/>
      <c r="G51" s="36"/>
    </row>
    <row r="52" spans="1:7" ht="12.75">
      <c r="A52" s="33"/>
      <c r="B52" s="35"/>
      <c r="C52" s="63"/>
      <c r="D52" s="313"/>
      <c r="E52" s="36"/>
      <c r="F52" s="36"/>
      <c r="G52" s="36"/>
    </row>
    <row r="53" spans="1:7" ht="12.75">
      <c r="A53" s="33"/>
      <c r="B53" s="64"/>
      <c r="C53" s="63"/>
      <c r="D53" s="313"/>
      <c r="E53" s="36"/>
      <c r="F53" s="36"/>
      <c r="G53" s="36"/>
    </row>
    <row r="54" spans="1:7" ht="12.75">
      <c r="A54" s="33"/>
      <c r="B54" s="35"/>
      <c r="C54" s="63"/>
      <c r="D54" s="36"/>
      <c r="E54" s="68"/>
      <c r="F54" s="36"/>
      <c r="G54" s="36"/>
    </row>
    <row r="55" spans="1:7" ht="12.75">
      <c r="A55" s="33"/>
      <c r="B55" s="64"/>
      <c r="C55" s="63"/>
      <c r="D55" s="36"/>
      <c r="E55" s="68"/>
      <c r="F55" s="36"/>
      <c r="G55" s="36"/>
    </row>
    <row r="56" spans="1:7" ht="12.75">
      <c r="A56" s="33"/>
      <c r="B56" s="35"/>
      <c r="C56" s="63"/>
      <c r="D56" s="63"/>
      <c r="E56" s="314"/>
      <c r="F56" s="36"/>
      <c r="G56" s="36"/>
    </row>
    <row r="57" spans="1:7" ht="12.75">
      <c r="A57" s="33"/>
      <c r="B57" s="64"/>
      <c r="C57" s="63"/>
      <c r="D57" s="63"/>
      <c r="E57" s="314"/>
      <c r="F57" s="36"/>
      <c r="G57" s="36"/>
    </row>
    <row r="58" spans="1:7" ht="12.75">
      <c r="A58" s="33"/>
      <c r="B58" s="35"/>
      <c r="C58" s="63"/>
      <c r="D58" s="36"/>
      <c r="E58" s="68"/>
      <c r="F58" s="36"/>
      <c r="G58" s="36"/>
    </row>
    <row r="59" spans="1:7" ht="12.75">
      <c r="A59" s="33"/>
      <c r="B59" s="64"/>
      <c r="C59" s="63"/>
      <c r="D59" s="36"/>
      <c r="E59" s="68"/>
      <c r="F59" s="36"/>
      <c r="G59" s="36"/>
    </row>
    <row r="60" spans="1:7" ht="12.75">
      <c r="A60" s="33"/>
      <c r="B60" s="35"/>
      <c r="C60" s="63"/>
      <c r="D60" s="313"/>
      <c r="E60" s="36"/>
      <c r="F60" s="36"/>
      <c r="G60" s="36"/>
    </row>
    <row r="61" spans="1:7" ht="12.75">
      <c r="A61" s="33"/>
      <c r="B61" s="64"/>
      <c r="C61" s="63"/>
      <c r="D61" s="313"/>
      <c r="E61" s="36"/>
      <c r="F61" s="36"/>
      <c r="G61" s="36"/>
    </row>
    <row r="62" spans="1:7" ht="12.75">
      <c r="A62" s="33"/>
      <c r="B62" s="35"/>
      <c r="C62" s="63"/>
      <c r="D62" s="36"/>
      <c r="E62" s="68"/>
      <c r="F62" s="36"/>
      <c r="G62" s="36"/>
    </row>
    <row r="63" spans="1:7" ht="12.75">
      <c r="A63" s="33"/>
      <c r="B63" s="64"/>
      <c r="C63" s="63"/>
      <c r="D63" s="66"/>
      <c r="E63" s="68"/>
      <c r="F63" s="36"/>
      <c r="G63" s="36"/>
    </row>
  </sheetData>
  <sheetProtection/>
  <mergeCells count="6">
    <mergeCell ref="D60:D61"/>
    <mergeCell ref="E56:E57"/>
    <mergeCell ref="A3:G3"/>
    <mergeCell ref="F4:G4"/>
    <mergeCell ref="F48:F49"/>
    <mergeCell ref="D52:D53"/>
  </mergeCells>
  <conditionalFormatting sqref="F38:F39 F18:F19">
    <cfRule type="cellIs" priority="15" dxfId="8" operator="equal" stopIfTrue="1">
      <formula>87</formula>
    </cfRule>
    <cfRule type="cellIs" priority="16" dxfId="8" operator="equal" stopIfTrue="1">
      <formula>119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G10" sqref="G10:H16"/>
    </sheetView>
  </sheetViews>
  <sheetFormatPr defaultColWidth="9.00390625" defaultRowHeight="12.75"/>
  <cols>
    <col min="1" max="1" width="7.125" style="0" customWidth="1"/>
    <col min="2" max="2" width="24.625" style="0" customWidth="1"/>
    <col min="3" max="3" width="27.00390625" style="0" customWidth="1"/>
    <col min="4" max="4" width="17.875" style="0" customWidth="1"/>
  </cols>
  <sheetData>
    <row r="1" ht="12.75">
      <c r="A1" s="113" t="s">
        <v>400</v>
      </c>
    </row>
    <row r="3" spans="1:6" ht="12.75">
      <c r="A3" s="236" t="s">
        <v>382</v>
      </c>
      <c r="B3" s="236" t="s">
        <v>50</v>
      </c>
      <c r="C3" s="236" t="s">
        <v>383</v>
      </c>
      <c r="D3" s="236" t="s">
        <v>387</v>
      </c>
      <c r="F3" s="236" t="s">
        <v>48</v>
      </c>
    </row>
    <row r="4" spans="1:6" ht="15.75">
      <c r="A4" s="237" t="s">
        <v>360</v>
      </c>
      <c r="B4" s="238" t="s">
        <v>409</v>
      </c>
      <c r="C4" s="238" t="s">
        <v>374</v>
      </c>
      <c r="D4" s="239">
        <v>2003</v>
      </c>
      <c r="F4">
        <v>90</v>
      </c>
    </row>
    <row r="5" spans="1:6" ht="15.75">
      <c r="A5" s="237" t="s">
        <v>361</v>
      </c>
      <c r="B5" s="238" t="s">
        <v>410</v>
      </c>
      <c r="C5" s="238" t="s">
        <v>413</v>
      </c>
      <c r="D5" s="239">
        <v>2005</v>
      </c>
      <c r="F5">
        <v>60</v>
      </c>
    </row>
    <row r="6" spans="1:6" ht="15.75">
      <c r="A6" s="237" t="s">
        <v>362</v>
      </c>
      <c r="B6" s="238" t="s">
        <v>411</v>
      </c>
      <c r="C6" s="238" t="s">
        <v>374</v>
      </c>
      <c r="D6" s="239">
        <v>2004</v>
      </c>
      <c r="F6">
        <v>30</v>
      </c>
    </row>
    <row r="7" spans="1:6" ht="15.75">
      <c r="A7" s="237" t="s">
        <v>362</v>
      </c>
      <c r="B7" s="238" t="s">
        <v>407</v>
      </c>
      <c r="C7" s="238" t="s">
        <v>374</v>
      </c>
      <c r="D7" s="239">
        <v>2002</v>
      </c>
      <c r="F7">
        <v>30</v>
      </c>
    </row>
    <row r="8" spans="1:6" ht="15.75">
      <c r="A8" s="237" t="s">
        <v>386</v>
      </c>
      <c r="B8" s="238" t="s">
        <v>389</v>
      </c>
      <c r="C8" s="238" t="s">
        <v>413</v>
      </c>
      <c r="D8" s="239">
        <v>2006</v>
      </c>
      <c r="F8">
        <v>15</v>
      </c>
    </row>
    <row r="9" spans="1:6" ht="15.75">
      <c r="A9" s="237" t="s">
        <v>386</v>
      </c>
      <c r="B9" s="240" t="s">
        <v>412</v>
      </c>
      <c r="C9" s="238" t="s">
        <v>251</v>
      </c>
      <c r="D9" s="320">
        <v>2004</v>
      </c>
      <c r="F9">
        <v>15</v>
      </c>
    </row>
    <row r="10" spans="1:6" ht="15.75">
      <c r="A10" s="237" t="s">
        <v>369</v>
      </c>
      <c r="B10" s="238" t="s">
        <v>384</v>
      </c>
      <c r="C10" s="238" t="s">
        <v>374</v>
      </c>
      <c r="D10" s="239">
        <v>2007</v>
      </c>
      <c r="F10">
        <v>4</v>
      </c>
    </row>
    <row r="11" spans="1:6" ht="15.75">
      <c r="A11" s="237" t="s">
        <v>370</v>
      </c>
      <c r="B11" s="240" t="s">
        <v>401</v>
      </c>
      <c r="C11" s="240" t="s">
        <v>402</v>
      </c>
      <c r="D11" s="320">
        <v>2003</v>
      </c>
      <c r="F11">
        <v>3</v>
      </c>
    </row>
    <row r="12" spans="1:6" ht="15.75">
      <c r="A12" s="237" t="s">
        <v>385</v>
      </c>
      <c r="B12" s="238" t="s">
        <v>404</v>
      </c>
      <c r="C12" s="238" t="s">
        <v>251</v>
      </c>
      <c r="D12" s="239">
        <v>2005</v>
      </c>
      <c r="F12">
        <v>0</v>
      </c>
    </row>
    <row r="13" spans="1:6" ht="15.75">
      <c r="A13" s="237" t="s">
        <v>385</v>
      </c>
      <c r="B13" s="240" t="s">
        <v>390</v>
      </c>
      <c r="C13" s="238" t="s">
        <v>413</v>
      </c>
      <c r="D13" s="320">
        <v>2006</v>
      </c>
      <c r="F13">
        <v>1</v>
      </c>
    </row>
    <row r="14" spans="1:6" ht="15.75">
      <c r="A14" s="237" t="s">
        <v>431</v>
      </c>
      <c r="B14" s="238" t="s">
        <v>403</v>
      </c>
      <c r="C14" s="238" t="s">
        <v>388</v>
      </c>
      <c r="D14" s="239">
        <v>2004</v>
      </c>
      <c r="F14">
        <v>0</v>
      </c>
    </row>
    <row r="15" spans="1:6" ht="15.75">
      <c r="A15" s="237" t="s">
        <v>431</v>
      </c>
      <c r="B15" s="240" t="s">
        <v>408</v>
      </c>
      <c r="C15" s="240" t="s">
        <v>374</v>
      </c>
      <c r="D15" s="320">
        <v>2004</v>
      </c>
      <c r="F15">
        <v>1</v>
      </c>
    </row>
    <row r="16" spans="1:6" ht="15.75">
      <c r="A16" s="237" t="s">
        <v>431</v>
      </c>
      <c r="B16" s="240" t="s">
        <v>405</v>
      </c>
      <c r="C16" s="240" t="s">
        <v>406</v>
      </c>
      <c r="D16" s="320">
        <v>2003</v>
      </c>
      <c r="F16">
        <v>0</v>
      </c>
    </row>
    <row r="17" spans="1:4" ht="12.75">
      <c r="A17" s="237"/>
      <c r="D17" s="237"/>
    </row>
    <row r="18" spans="1:4" ht="12.75">
      <c r="A18" s="237"/>
      <c r="D18" s="237"/>
    </row>
    <row r="19" ht="12.75">
      <c r="A19" s="237"/>
    </row>
    <row r="20" ht="12.75">
      <c r="A20" s="237"/>
    </row>
    <row r="21" ht="12.75">
      <c r="A21" s="237"/>
    </row>
    <row r="22" ht="12.75">
      <c r="A22" s="237"/>
    </row>
    <row r="23" ht="12.75">
      <c r="A23" s="237"/>
    </row>
    <row r="24" ht="12.75">
      <c r="A24" s="237"/>
    </row>
    <row r="25" ht="12.75">
      <c r="A25" s="237"/>
    </row>
    <row r="26" ht="12.75">
      <c r="A26" s="237"/>
    </row>
    <row r="27" ht="12.75">
      <c r="A27" s="237"/>
    </row>
    <row r="28" ht="12.75">
      <c r="A28" s="237"/>
    </row>
    <row r="29" ht="12.75">
      <c r="A29" s="237"/>
    </row>
    <row r="30" ht="12.75">
      <c r="A30" s="237"/>
    </row>
    <row r="31" ht="12.75">
      <c r="A31" s="237"/>
    </row>
    <row r="32" ht="12.75">
      <c r="A32" s="237"/>
    </row>
    <row r="33" ht="12.75">
      <c r="A33" s="237"/>
    </row>
    <row r="34" ht="12.75">
      <c r="A34" s="237"/>
    </row>
    <row r="35" ht="12.75">
      <c r="A35" s="237"/>
    </row>
    <row r="36" ht="12.75">
      <c r="A36" s="237"/>
    </row>
    <row r="37" ht="12.75">
      <c r="A37" s="237"/>
    </row>
    <row r="38" ht="12.75">
      <c r="A38" s="237"/>
    </row>
    <row r="39" ht="12.75">
      <c r="A39" s="23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tabColor indexed="41"/>
  </sheetPr>
  <dimension ref="A1:N133"/>
  <sheetViews>
    <sheetView view="pageBreakPreview" zoomScaleSheetLayoutView="100" zoomScalePageLayoutView="0" workbookViewId="0" topLeftCell="A1">
      <selection activeCell="G2" sqref="G2:M129"/>
    </sheetView>
  </sheetViews>
  <sheetFormatPr defaultColWidth="9.00390625" defaultRowHeight="12.75"/>
  <cols>
    <col min="1" max="1" width="2.25390625" style="49" customWidth="1"/>
    <col min="2" max="2" width="6.00390625" style="49" customWidth="1"/>
    <col min="3" max="3" width="27.625" style="93" customWidth="1"/>
    <col min="4" max="4" width="25.375" style="93" customWidth="1"/>
    <col min="5" max="5" width="7.875" style="94" bestFit="1" customWidth="1"/>
    <col min="6" max="6" width="8.125" style="42" customWidth="1"/>
    <col min="7" max="7" width="7.125" style="42" customWidth="1"/>
    <col min="8" max="8" width="6.25390625" style="42" customWidth="1"/>
    <col min="9" max="9" width="14.625" style="42" customWidth="1"/>
    <col min="10" max="10" width="9.125" style="42" customWidth="1"/>
    <col min="11" max="11" width="4.375" style="42" customWidth="1"/>
    <col min="12" max="12" width="4.875" style="42" customWidth="1"/>
    <col min="13" max="16384" width="9.125" style="42" customWidth="1"/>
  </cols>
  <sheetData>
    <row r="1" spans="1:10" ht="15" customHeight="1">
      <c r="A1" s="40"/>
      <c r="B1" s="41" t="s">
        <v>4</v>
      </c>
      <c r="C1" s="92" t="s">
        <v>3</v>
      </c>
      <c r="D1" s="92" t="s">
        <v>1</v>
      </c>
      <c r="E1" s="41" t="s">
        <v>2</v>
      </c>
      <c r="G1" s="43" t="str">
        <f>E1</f>
        <v>Rank</v>
      </c>
      <c r="H1" s="43" t="str">
        <f>B1</f>
        <v>Pl.No.</v>
      </c>
      <c r="I1" s="43" t="str">
        <f>D1</f>
        <v>country</v>
      </c>
      <c r="J1" s="43" t="str">
        <f>C1</f>
        <v>name</v>
      </c>
    </row>
    <row r="2" spans="1:10" ht="15" customHeight="1">
      <c r="A2" s="40"/>
      <c r="B2" s="44" t="e">
        <f>IF(#REF!="","",#REF!)</f>
        <v>#REF!</v>
      </c>
      <c r="C2" s="45" t="e">
        <f>IF(#REF!="","",#REF!)</f>
        <v>#REF!</v>
      </c>
      <c r="D2" s="45" t="e">
        <f>IF(#REF!="","",#REF!)</f>
        <v>#REF!</v>
      </c>
      <c r="E2" s="46" t="e">
        <f>IF(#REF!="","",#REF!)</f>
        <v>#REF!</v>
      </c>
      <c r="F2" s="47"/>
      <c r="G2" s="42">
        <v>1</v>
      </c>
      <c r="H2" s="42">
        <v>1</v>
      </c>
      <c r="I2" s="42" t="s">
        <v>239</v>
      </c>
      <c r="J2" s="42" t="s">
        <v>206</v>
      </c>
    </row>
    <row r="3" spans="1:10" ht="15" customHeight="1">
      <c r="A3" s="40"/>
      <c r="B3" s="44" t="e">
        <f>IF(#REF!="","",#REF!)</f>
        <v>#REF!</v>
      </c>
      <c r="C3" s="45" t="e">
        <f>IF(#REF!="","",#REF!)</f>
        <v>#REF!</v>
      </c>
      <c r="D3" s="45" t="e">
        <f>IF(#REF!="","",#REF!)</f>
        <v>#REF!</v>
      </c>
      <c r="E3" s="46" t="e">
        <f>IF(#REF!="","",#REF!)</f>
        <v>#REF!</v>
      </c>
      <c r="F3" s="47"/>
      <c r="G3" s="42">
        <v>2.5</v>
      </c>
      <c r="H3" s="42">
        <v>2</v>
      </c>
      <c r="I3" s="42" t="s">
        <v>241</v>
      </c>
      <c r="J3" s="42" t="s">
        <v>208</v>
      </c>
    </row>
    <row r="4" spans="1:10" ht="15" customHeight="1">
      <c r="A4" s="40"/>
      <c r="B4" s="44" t="e">
        <f>IF(#REF!="","",#REF!)</f>
        <v>#REF!</v>
      </c>
      <c r="C4" s="45" t="e">
        <f>IF(#REF!="","",#REF!)</f>
        <v>#REF!</v>
      </c>
      <c r="D4" s="45" t="e">
        <f>IF(#REF!="","",#REF!)</f>
        <v>#REF!</v>
      </c>
      <c r="E4" s="46" t="e">
        <f>IF(#REF!="","",#REF!)</f>
        <v>#REF!</v>
      </c>
      <c r="F4" s="47"/>
      <c r="G4" s="42">
        <v>2.5</v>
      </c>
      <c r="H4" s="42">
        <v>3</v>
      </c>
      <c r="I4" s="42" t="s">
        <v>240</v>
      </c>
      <c r="J4" s="42" t="s">
        <v>207</v>
      </c>
    </row>
    <row r="5" spans="1:10" ht="15" customHeight="1">
      <c r="A5" s="40"/>
      <c r="B5" s="44" t="e">
        <f>IF(#REF!="","",#REF!)</f>
        <v>#REF!</v>
      </c>
      <c r="C5" s="45" t="e">
        <f>IF(#REF!="","",#REF!)</f>
        <v>#REF!</v>
      </c>
      <c r="D5" s="45" t="e">
        <f>IF(#REF!="","",#REF!)</f>
        <v>#REF!</v>
      </c>
      <c r="E5" s="46" t="e">
        <f>IF(#REF!="","",#REF!)</f>
        <v>#REF!</v>
      </c>
      <c r="F5" s="47"/>
      <c r="G5" s="42">
        <v>4</v>
      </c>
      <c r="H5" s="42">
        <v>4</v>
      </c>
      <c r="I5" s="42" t="s">
        <v>242</v>
      </c>
      <c r="J5" s="42" t="s">
        <v>209</v>
      </c>
    </row>
    <row r="6" spans="1:10" ht="15" customHeight="1">
      <c r="A6" s="40"/>
      <c r="B6" s="44" t="e">
        <f>IF(#REF!="","",#REF!)</f>
        <v>#REF!</v>
      </c>
      <c r="C6" s="45" t="e">
        <f>IF(#REF!="","",#REF!)</f>
        <v>#REF!</v>
      </c>
      <c r="D6" s="45" t="e">
        <f>IF(#REF!="","",#REF!)</f>
        <v>#REF!</v>
      </c>
      <c r="E6" s="46" t="e">
        <f>IF(#REF!="","",#REF!)</f>
        <v>#REF!</v>
      </c>
      <c r="F6" s="47"/>
      <c r="G6" s="42">
        <v>5</v>
      </c>
      <c r="H6" s="42">
        <v>5</v>
      </c>
      <c r="I6" s="42" t="s">
        <v>243</v>
      </c>
      <c r="J6" s="42" t="s">
        <v>210</v>
      </c>
    </row>
    <row r="7" spans="1:10" ht="15" customHeight="1">
      <c r="A7" s="40"/>
      <c r="B7" s="44" t="e">
        <f>IF(#REF!="","",#REF!)</f>
        <v>#REF!</v>
      </c>
      <c r="C7" s="45" t="e">
        <f>IF(#REF!="","",#REF!)</f>
        <v>#REF!</v>
      </c>
      <c r="D7" s="45" t="e">
        <f>IF(#REF!="","",#REF!)</f>
        <v>#REF!</v>
      </c>
      <c r="E7" s="46" t="e">
        <f>IF(#REF!="","",#REF!)</f>
        <v>#REF!</v>
      </c>
      <c r="F7" s="47"/>
      <c r="G7" s="42">
        <v>6</v>
      </c>
      <c r="H7" s="42">
        <v>6</v>
      </c>
      <c r="I7" s="42" t="s">
        <v>244</v>
      </c>
      <c r="J7" s="42" t="s">
        <v>211</v>
      </c>
    </row>
    <row r="8" spans="1:10" ht="15" customHeight="1">
      <c r="A8" s="40"/>
      <c r="B8" s="44" t="e">
        <f>IF(#REF!="","",#REF!)</f>
        <v>#REF!</v>
      </c>
      <c r="C8" s="45" t="e">
        <f>IF(#REF!="","",#REF!)</f>
        <v>#REF!</v>
      </c>
      <c r="D8" s="45" t="e">
        <f>IF(#REF!="","",#REF!)</f>
        <v>#REF!</v>
      </c>
      <c r="E8" s="46" t="e">
        <f>IF(#REF!="","",#REF!)</f>
        <v>#REF!</v>
      </c>
      <c r="F8" s="47"/>
      <c r="G8" s="42">
        <v>7</v>
      </c>
      <c r="H8" s="42">
        <v>7</v>
      </c>
      <c r="I8" s="42" t="s">
        <v>245</v>
      </c>
      <c r="J8" s="42" t="s">
        <v>212</v>
      </c>
    </row>
    <row r="9" spans="1:10" ht="15" customHeight="1">
      <c r="A9" s="40"/>
      <c r="B9" s="44" t="e">
        <f>IF(#REF!="","",#REF!)</f>
        <v>#REF!</v>
      </c>
      <c r="C9" s="45" t="e">
        <f>IF(#REF!="","",#REF!)</f>
        <v>#REF!</v>
      </c>
      <c r="D9" s="45" t="e">
        <f>IF(#REF!="","",#REF!)</f>
        <v>#REF!</v>
      </c>
      <c r="E9" s="46" t="e">
        <f>IF(#REF!="","",#REF!)</f>
        <v>#REF!</v>
      </c>
      <c r="F9" s="47"/>
      <c r="G9" s="42">
        <v>8</v>
      </c>
      <c r="H9" s="42">
        <v>8</v>
      </c>
      <c r="I9" s="42" t="s">
        <v>239</v>
      </c>
      <c r="J9" s="42" t="s">
        <v>213</v>
      </c>
    </row>
    <row r="10" spans="1:10" ht="15" customHeight="1">
      <c r="A10" s="40"/>
      <c r="B10" s="44" t="e">
        <f>IF(#REF!="","",#REF!)</f>
        <v>#REF!</v>
      </c>
      <c r="C10" s="45" t="e">
        <f>IF(#REF!="","",#REF!)</f>
        <v>#REF!</v>
      </c>
      <c r="D10" s="45" t="e">
        <f>IF(#REF!="","",#REF!)</f>
        <v>#REF!</v>
      </c>
      <c r="E10" s="46" t="e">
        <f>IF(#REF!="","",#REF!)</f>
        <v>#REF!</v>
      </c>
      <c r="F10" s="47"/>
      <c r="G10" s="42">
        <v>9</v>
      </c>
      <c r="H10" s="42">
        <v>9</v>
      </c>
      <c r="I10" s="42" t="s">
        <v>246</v>
      </c>
      <c r="J10" s="42" t="s">
        <v>214</v>
      </c>
    </row>
    <row r="11" spans="1:10" ht="15" customHeight="1">
      <c r="A11" s="40"/>
      <c r="B11" s="44" t="e">
        <f>IF(#REF!="","",#REF!)</f>
        <v>#REF!</v>
      </c>
      <c r="C11" s="45" t="e">
        <f>IF(#REF!="","",#REF!)</f>
        <v>#REF!</v>
      </c>
      <c r="D11" s="45" t="e">
        <f>IF(#REF!="","",#REF!)</f>
        <v>#REF!</v>
      </c>
      <c r="E11" s="46" t="e">
        <f>IF(#REF!="","",#REF!)</f>
        <v>#REF!</v>
      </c>
      <c r="F11" s="47"/>
      <c r="G11" s="42">
        <v>10</v>
      </c>
      <c r="H11" s="42">
        <v>10</v>
      </c>
      <c r="I11" s="42" t="s">
        <v>243</v>
      </c>
      <c r="J11" s="42" t="s">
        <v>215</v>
      </c>
    </row>
    <row r="12" spans="1:10" ht="15" customHeight="1">
      <c r="A12" s="40"/>
      <c r="B12" s="44" t="e">
        <f>IF(#REF!="","",#REF!)</f>
        <v>#REF!</v>
      </c>
      <c r="C12" s="45" t="e">
        <f>IF(#REF!="","",#REF!)</f>
        <v>#REF!</v>
      </c>
      <c r="D12" s="45" t="e">
        <f>IF(#REF!="","",#REF!)</f>
        <v>#REF!</v>
      </c>
      <c r="E12" s="46" t="e">
        <f>IF(#REF!="","",#REF!)</f>
        <v>#REF!</v>
      </c>
      <c r="F12" s="47"/>
      <c r="G12" s="42">
        <v>11</v>
      </c>
      <c r="H12" s="42">
        <v>11</v>
      </c>
      <c r="I12" s="42" t="s">
        <v>247</v>
      </c>
      <c r="J12" s="42" t="s">
        <v>216</v>
      </c>
    </row>
    <row r="13" spans="1:10" ht="15" customHeight="1">
      <c r="A13" s="40"/>
      <c r="B13" s="44" t="e">
        <f>IF(#REF!="","",#REF!)</f>
        <v>#REF!</v>
      </c>
      <c r="C13" s="45" t="e">
        <f>IF(#REF!="","",#REF!)</f>
        <v>#REF!</v>
      </c>
      <c r="D13" s="45" t="e">
        <f>IF(#REF!="","",#REF!)</f>
        <v>#REF!</v>
      </c>
      <c r="E13" s="46" t="e">
        <f>IF(#REF!="","",#REF!)</f>
        <v>#REF!</v>
      </c>
      <c r="F13" s="47"/>
      <c r="G13" s="42">
        <v>12</v>
      </c>
      <c r="H13" s="42">
        <v>12</v>
      </c>
      <c r="I13" s="42" t="s">
        <v>248</v>
      </c>
      <c r="J13" s="42" t="s">
        <v>217</v>
      </c>
    </row>
    <row r="14" spans="1:10" ht="15" customHeight="1">
      <c r="A14" s="40"/>
      <c r="B14" s="44" t="e">
        <f>IF(#REF!="","",#REF!)</f>
        <v>#REF!</v>
      </c>
      <c r="C14" s="45" t="e">
        <f>IF(#REF!="","",#REF!)</f>
        <v>#REF!</v>
      </c>
      <c r="D14" s="45" t="e">
        <f>IF(#REF!="","",#REF!)</f>
        <v>#REF!</v>
      </c>
      <c r="E14" s="46" t="e">
        <f>IF(#REF!="","",#REF!)</f>
        <v>#REF!</v>
      </c>
      <c r="F14" s="47"/>
      <c r="G14" s="42">
        <v>13</v>
      </c>
      <c r="H14" s="42">
        <v>13</v>
      </c>
      <c r="I14" s="42" t="s">
        <v>249</v>
      </c>
      <c r="J14" s="42" t="s">
        <v>218</v>
      </c>
    </row>
    <row r="15" spans="1:10" ht="15" customHeight="1">
      <c r="A15" s="40"/>
      <c r="B15" s="44" t="e">
        <f>IF(#REF!="","",#REF!)</f>
        <v>#REF!</v>
      </c>
      <c r="C15" s="45" t="e">
        <f>IF(#REF!="","",#REF!)</f>
        <v>#REF!</v>
      </c>
      <c r="D15" s="45" t="e">
        <f>IF(#REF!="","",#REF!)</f>
        <v>#REF!</v>
      </c>
      <c r="E15" s="46" t="e">
        <f>IF(#REF!="","",#REF!)</f>
        <v>#REF!</v>
      </c>
      <c r="F15" s="47"/>
      <c r="G15" s="42">
        <v>14</v>
      </c>
      <c r="H15" s="42">
        <v>14</v>
      </c>
      <c r="I15" s="42" t="s">
        <v>250</v>
      </c>
      <c r="J15" s="42" t="s">
        <v>219</v>
      </c>
    </row>
    <row r="16" spans="1:10" ht="15" customHeight="1">
      <c r="A16" s="40"/>
      <c r="B16" s="44" t="e">
        <f>IF(#REF!="","",#REF!)</f>
        <v>#REF!</v>
      </c>
      <c r="C16" s="45" t="e">
        <f>IF(#REF!="","",#REF!)</f>
        <v>#REF!</v>
      </c>
      <c r="D16" s="45" t="e">
        <f>IF(#REF!="","",#REF!)</f>
        <v>#REF!</v>
      </c>
      <c r="E16" s="46" t="e">
        <f>IF(#REF!="","",#REF!)</f>
        <v>#REF!</v>
      </c>
      <c r="F16" s="47"/>
      <c r="G16" s="42">
        <v>16</v>
      </c>
      <c r="H16" s="42">
        <v>15</v>
      </c>
      <c r="I16" s="42" t="s">
        <v>251</v>
      </c>
      <c r="J16" s="42" t="s">
        <v>220</v>
      </c>
    </row>
    <row r="17" spans="1:10" ht="15" customHeight="1">
      <c r="A17" s="40"/>
      <c r="B17" s="44" t="e">
        <f>IF(#REF!="","",#REF!)</f>
        <v>#REF!</v>
      </c>
      <c r="C17" s="45" t="e">
        <f>IF(#REF!="","",#REF!)</f>
        <v>#REF!</v>
      </c>
      <c r="D17" s="45" t="e">
        <f>IF(#REF!="","",#REF!)</f>
        <v>#REF!</v>
      </c>
      <c r="E17" s="46" t="e">
        <f>IF(#REF!="","",#REF!)</f>
        <v>#REF!</v>
      </c>
      <c r="F17" s="47"/>
      <c r="G17" s="42">
        <v>16</v>
      </c>
      <c r="H17" s="42">
        <v>16</v>
      </c>
      <c r="I17" s="42" t="s">
        <v>250</v>
      </c>
      <c r="J17" s="42" t="s">
        <v>221</v>
      </c>
    </row>
    <row r="18" spans="1:10" ht="15" customHeight="1">
      <c r="A18" s="40"/>
      <c r="B18" s="44" t="e">
        <f>IF(#REF!="","",#REF!)</f>
        <v>#REF!</v>
      </c>
      <c r="C18" s="45" t="e">
        <f>IF(#REF!="","",#REF!)</f>
        <v>#REF!</v>
      </c>
      <c r="D18" s="45" t="e">
        <f>IF(#REF!="","",#REF!)</f>
        <v>#REF!</v>
      </c>
      <c r="E18" s="46" t="e">
        <f>IF(#REF!="","",#REF!)</f>
        <v>#REF!</v>
      </c>
      <c r="F18" s="47"/>
      <c r="G18" s="42">
        <v>16</v>
      </c>
      <c r="H18" s="42">
        <v>17</v>
      </c>
      <c r="I18" s="42" t="s">
        <v>250</v>
      </c>
      <c r="J18" s="42" t="s">
        <v>222</v>
      </c>
    </row>
    <row r="19" spans="1:10" ht="15" customHeight="1">
      <c r="A19" s="40"/>
      <c r="B19" s="44" t="e">
        <f>IF(#REF!="","",#REF!)</f>
        <v>#REF!</v>
      </c>
      <c r="C19" s="45" t="e">
        <f>IF(#REF!="","",#REF!)</f>
        <v>#REF!</v>
      </c>
      <c r="D19" s="45" t="e">
        <f>IF(#REF!="","",#REF!)</f>
        <v>#REF!</v>
      </c>
      <c r="E19" s="46" t="e">
        <f>IF(#REF!="","",#REF!)</f>
        <v>#REF!</v>
      </c>
      <c r="F19" s="47"/>
      <c r="G19" s="42">
        <v>18</v>
      </c>
      <c r="H19" s="42">
        <v>18</v>
      </c>
      <c r="I19" s="42" t="s">
        <v>252</v>
      </c>
      <c r="J19" s="42" t="s">
        <v>223</v>
      </c>
    </row>
    <row r="20" spans="1:10" ht="15" customHeight="1">
      <c r="A20" s="40"/>
      <c r="B20" s="44" t="e">
        <f>IF(#REF!="","",#REF!)</f>
        <v>#REF!</v>
      </c>
      <c r="C20" s="45" t="e">
        <f>IF(#REF!="","",#REF!)</f>
        <v>#REF!</v>
      </c>
      <c r="D20" s="45" t="e">
        <f>IF(#REF!="","",#REF!)</f>
        <v>#REF!</v>
      </c>
      <c r="E20" s="46" t="e">
        <f>IF(#REF!="","",#REF!)</f>
        <v>#REF!</v>
      </c>
      <c r="F20" s="47"/>
      <c r="G20" s="42">
        <v>19</v>
      </c>
      <c r="H20" s="42">
        <v>19</v>
      </c>
      <c r="I20" s="42" t="s">
        <v>253</v>
      </c>
      <c r="J20" s="42" t="s">
        <v>224</v>
      </c>
    </row>
    <row r="21" spans="1:10" ht="15" customHeight="1">
      <c r="A21" s="40"/>
      <c r="B21" s="44" t="e">
        <f>IF(#REF!="","",#REF!)</f>
        <v>#REF!</v>
      </c>
      <c r="C21" s="45" t="e">
        <f>IF(#REF!="","",#REF!)</f>
        <v>#REF!</v>
      </c>
      <c r="D21" s="45" t="e">
        <f>IF(#REF!="","",#REF!)</f>
        <v>#REF!</v>
      </c>
      <c r="E21" s="46" t="e">
        <f>IF(#REF!="","",#REF!)</f>
        <v>#REF!</v>
      </c>
      <c r="F21" s="47"/>
      <c r="G21" s="42">
        <v>20</v>
      </c>
      <c r="H21" s="42">
        <v>20</v>
      </c>
      <c r="I21" s="42" t="s">
        <v>248</v>
      </c>
      <c r="J21" s="42" t="s">
        <v>225</v>
      </c>
    </row>
    <row r="22" spans="1:10" ht="15" customHeight="1">
      <c r="A22" s="40"/>
      <c r="B22" s="44" t="e">
        <f>IF(#REF!="","",#REF!)</f>
        <v>#REF!</v>
      </c>
      <c r="C22" s="45" t="e">
        <f>IF(#REF!="","",#REF!)</f>
        <v>#REF!</v>
      </c>
      <c r="D22" s="45" t="e">
        <f>IF(#REF!="","",#REF!)</f>
        <v>#REF!</v>
      </c>
      <c r="E22" s="46" t="e">
        <f>IF(#REF!="","",#REF!)</f>
        <v>#REF!</v>
      </c>
      <c r="F22" s="47"/>
      <c r="G22" s="42">
        <v>21</v>
      </c>
      <c r="H22" s="42">
        <v>21</v>
      </c>
      <c r="I22" s="42" t="s">
        <v>203</v>
      </c>
      <c r="J22" s="42" t="s">
        <v>226</v>
      </c>
    </row>
    <row r="23" spans="1:10" ht="15" customHeight="1">
      <c r="A23" s="40"/>
      <c r="B23" s="44" t="e">
        <f>IF(#REF!="","",#REF!)</f>
        <v>#REF!</v>
      </c>
      <c r="C23" s="45" t="e">
        <f>IF(#REF!="","",#REF!)</f>
        <v>#REF!</v>
      </c>
      <c r="D23" s="45" t="e">
        <f>IF(#REF!="","",#REF!)</f>
        <v>#REF!</v>
      </c>
      <c r="E23" s="46" t="e">
        <f>IF(#REF!="","",#REF!)</f>
        <v>#REF!</v>
      </c>
      <c r="F23" s="48"/>
      <c r="G23" s="42">
        <v>22</v>
      </c>
      <c r="H23" s="42">
        <v>22</v>
      </c>
      <c r="I23" s="42" t="s">
        <v>250</v>
      </c>
      <c r="J23" s="42" t="s">
        <v>227</v>
      </c>
    </row>
    <row r="24" spans="1:10" ht="15" customHeight="1">
      <c r="A24" s="40"/>
      <c r="B24" s="44" t="e">
        <f>IF(#REF!="","",#REF!)</f>
        <v>#REF!</v>
      </c>
      <c r="C24" s="45" t="e">
        <f>IF(#REF!="","",#REF!)</f>
        <v>#REF!</v>
      </c>
      <c r="D24" s="45" t="e">
        <f>IF(#REF!="","",#REF!)</f>
        <v>#REF!</v>
      </c>
      <c r="E24" s="46" t="e">
        <f>IF(#REF!="","",#REF!)</f>
        <v>#REF!</v>
      </c>
      <c r="F24" s="48"/>
      <c r="G24" s="42">
        <v>23</v>
      </c>
      <c r="H24" s="42">
        <v>23</v>
      </c>
      <c r="I24" s="42" t="s">
        <v>254</v>
      </c>
      <c r="J24" s="42" t="s">
        <v>228</v>
      </c>
    </row>
    <row r="25" spans="1:10" ht="15" customHeight="1">
      <c r="A25" s="40"/>
      <c r="B25" s="44" t="e">
        <f>IF(#REF!="","",#REF!)</f>
        <v>#REF!</v>
      </c>
      <c r="C25" s="45" t="e">
        <f>IF(#REF!="","",#REF!)</f>
        <v>#REF!</v>
      </c>
      <c r="D25" s="45" t="e">
        <f>IF(#REF!="","",#REF!)</f>
        <v>#REF!</v>
      </c>
      <c r="E25" s="46" t="e">
        <f>IF(#REF!="","",#REF!)</f>
        <v>#REF!</v>
      </c>
      <c r="F25" s="48"/>
      <c r="G25" s="42">
        <v>24</v>
      </c>
      <c r="H25" s="42">
        <v>24</v>
      </c>
      <c r="I25" s="42" t="s">
        <v>255</v>
      </c>
      <c r="J25" s="42" t="s">
        <v>229</v>
      </c>
    </row>
    <row r="26" spans="1:10" ht="15" customHeight="1">
      <c r="A26" s="40"/>
      <c r="B26" s="44" t="e">
        <f>IF(#REF!="","",#REF!)</f>
        <v>#REF!</v>
      </c>
      <c r="C26" s="45" t="e">
        <f>IF(#REF!="","",#REF!)</f>
        <v>#REF!</v>
      </c>
      <c r="D26" s="45" t="e">
        <f>IF(#REF!="","",#REF!)</f>
        <v>#REF!</v>
      </c>
      <c r="E26" s="46" t="e">
        <f>IF(#REF!="","",#REF!)</f>
        <v>#REF!</v>
      </c>
      <c r="F26" s="48"/>
      <c r="G26" s="42">
        <v>25</v>
      </c>
      <c r="H26" s="42">
        <v>25</v>
      </c>
      <c r="I26" s="42" t="s">
        <v>256</v>
      </c>
      <c r="J26" s="42" t="s">
        <v>230</v>
      </c>
    </row>
    <row r="27" spans="1:10" ht="15" customHeight="1">
      <c r="A27" s="40"/>
      <c r="B27" s="44" t="e">
        <f>IF(#REF!="","",#REF!)</f>
        <v>#REF!</v>
      </c>
      <c r="C27" s="45" t="e">
        <f>IF(#REF!="","",#REF!)</f>
        <v>#REF!</v>
      </c>
      <c r="D27" s="45" t="e">
        <f>IF(#REF!="","",#REF!)</f>
        <v>#REF!</v>
      </c>
      <c r="E27" s="46" t="e">
        <f>IF(#REF!="","",#REF!)</f>
        <v>#REF!</v>
      </c>
      <c r="F27" s="48"/>
      <c r="G27" s="42">
        <v>26</v>
      </c>
      <c r="H27" s="42">
        <v>26</v>
      </c>
      <c r="I27" s="42" t="s">
        <v>190</v>
      </c>
      <c r="J27" s="42" t="s">
        <v>231</v>
      </c>
    </row>
    <row r="28" spans="1:10" ht="15" customHeight="1">
      <c r="A28" s="40"/>
      <c r="B28" s="44" t="e">
        <f>IF(#REF!="","",#REF!)</f>
        <v>#REF!</v>
      </c>
      <c r="C28" s="45" t="e">
        <f>IF(#REF!="","",#REF!)</f>
        <v>#REF!</v>
      </c>
      <c r="D28" s="45" t="e">
        <f>IF(#REF!="","",#REF!)</f>
        <v>#REF!</v>
      </c>
      <c r="E28" s="46" t="e">
        <f>IF(#REF!="","",#REF!)</f>
        <v>#REF!</v>
      </c>
      <c r="F28" s="48"/>
      <c r="G28" s="42">
        <v>27</v>
      </c>
      <c r="H28" s="42">
        <v>27</v>
      </c>
      <c r="I28" s="42" t="s">
        <v>256</v>
      </c>
      <c r="J28" s="42" t="s">
        <v>232</v>
      </c>
    </row>
    <row r="29" spans="1:10" ht="15" customHeight="1">
      <c r="A29" s="40"/>
      <c r="B29" s="44" t="e">
        <f>IF(#REF!="","",#REF!)</f>
        <v>#REF!</v>
      </c>
      <c r="C29" s="45" t="e">
        <f>IF(#REF!="","",#REF!)</f>
        <v>#REF!</v>
      </c>
      <c r="D29" s="45" t="e">
        <f>IF(#REF!="","",#REF!)</f>
        <v>#REF!</v>
      </c>
      <c r="E29" s="46" t="e">
        <f>IF(#REF!="","",#REF!)</f>
        <v>#REF!</v>
      </c>
      <c r="F29" s="48"/>
      <c r="G29" s="42">
        <v>28</v>
      </c>
      <c r="H29" s="42">
        <v>28</v>
      </c>
      <c r="I29" s="42" t="s">
        <v>250</v>
      </c>
      <c r="J29" s="42" t="s">
        <v>233</v>
      </c>
    </row>
    <row r="30" spans="1:10" ht="15" customHeight="1">
      <c r="A30" s="40"/>
      <c r="B30" s="44" t="e">
        <f>IF(#REF!="","",#REF!)</f>
        <v>#REF!</v>
      </c>
      <c r="C30" s="45" t="e">
        <f>IF(#REF!="","",#REF!)</f>
        <v>#REF!</v>
      </c>
      <c r="D30" s="45" t="e">
        <f>IF(#REF!="","",#REF!)</f>
        <v>#REF!</v>
      </c>
      <c r="E30" s="46" t="e">
        <f>IF(#REF!="","",#REF!)</f>
        <v>#REF!</v>
      </c>
      <c r="F30" s="48"/>
      <c r="G30" s="42">
        <v>29</v>
      </c>
      <c r="H30" s="42">
        <v>29</v>
      </c>
      <c r="I30" s="42" t="s">
        <v>256</v>
      </c>
      <c r="J30" s="42" t="s">
        <v>234</v>
      </c>
    </row>
    <row r="31" spans="1:10" ht="15" customHeight="1">
      <c r="A31" s="40"/>
      <c r="B31" s="44" t="e">
        <f>IF(#REF!="","",#REF!)</f>
        <v>#REF!</v>
      </c>
      <c r="C31" s="45" t="e">
        <f>IF(#REF!="","",#REF!)</f>
        <v>#REF!</v>
      </c>
      <c r="D31" s="45" t="e">
        <f>IF(#REF!="","",#REF!)</f>
        <v>#REF!</v>
      </c>
      <c r="E31" s="46" t="e">
        <f>IF(#REF!="","",#REF!)</f>
        <v>#REF!</v>
      </c>
      <c r="F31" s="48"/>
      <c r="G31" s="42">
        <v>30</v>
      </c>
      <c r="H31" s="42">
        <v>30</v>
      </c>
      <c r="I31" s="42" t="s">
        <v>204</v>
      </c>
      <c r="J31" s="42" t="s">
        <v>235</v>
      </c>
    </row>
    <row r="32" spans="1:10" ht="15" customHeight="1">
      <c r="A32" s="40"/>
      <c r="B32" s="44" t="e">
        <f>IF(#REF!="","",#REF!)</f>
        <v>#REF!</v>
      </c>
      <c r="C32" s="45" t="e">
        <f>IF(#REF!="","",#REF!)</f>
        <v>#REF!</v>
      </c>
      <c r="D32" s="45" t="e">
        <f>IF(#REF!="","",#REF!)</f>
        <v>#REF!</v>
      </c>
      <c r="E32" s="46" t="e">
        <f>IF(#REF!="","",#REF!)</f>
        <v>#REF!</v>
      </c>
      <c r="F32" s="48"/>
      <c r="G32" s="42">
        <v>35</v>
      </c>
      <c r="H32" s="42">
        <v>32</v>
      </c>
      <c r="I32" s="42" t="s">
        <v>251</v>
      </c>
      <c r="J32" s="42" t="s">
        <v>237</v>
      </c>
    </row>
    <row r="33" spans="1:10" ht="15" customHeight="1">
      <c r="A33" s="40"/>
      <c r="B33" s="44" t="e">
        <f>IF(#REF!="","",#REF!)</f>
        <v>#REF!</v>
      </c>
      <c r="C33" s="45" t="e">
        <f>IF(#REF!="","",#REF!)</f>
        <v>#REF!</v>
      </c>
      <c r="D33" s="45" t="e">
        <f>IF(#REF!="","",#REF!)</f>
        <v>#REF!</v>
      </c>
      <c r="E33" s="46" t="e">
        <f>IF(#REF!="","",#REF!)</f>
        <v>#REF!</v>
      </c>
      <c r="F33" s="48"/>
      <c r="G33" s="42" t="s">
        <v>28</v>
      </c>
      <c r="H33" s="42" t="s">
        <v>28</v>
      </c>
      <c r="I33" s="42" t="s">
        <v>28</v>
      </c>
      <c r="J33" s="42" t="s">
        <v>28</v>
      </c>
    </row>
    <row r="34" spans="1:10" ht="15" customHeight="1">
      <c r="A34" s="40"/>
      <c r="B34" s="44" t="e">
        <f>IF(#REF!="","",#REF!)</f>
        <v>#REF!</v>
      </c>
      <c r="C34" s="45" t="e">
        <f>IF(#REF!="","",#REF!)</f>
        <v>#REF!</v>
      </c>
      <c r="D34" s="45" t="e">
        <f>IF(#REF!="","",#REF!)</f>
        <v>#REF!</v>
      </c>
      <c r="E34" s="46" t="e">
        <f>IF(#REF!="","",#REF!)</f>
        <v>#REF!</v>
      </c>
      <c r="F34" s="48"/>
      <c r="G34" s="42" t="s">
        <v>28</v>
      </c>
      <c r="H34" s="42" t="s">
        <v>28</v>
      </c>
      <c r="I34" s="42" t="s">
        <v>28</v>
      </c>
      <c r="J34" s="42" t="s">
        <v>28</v>
      </c>
    </row>
    <row r="35" spans="1:10" ht="15" customHeight="1">
      <c r="A35" s="40"/>
      <c r="B35" s="44" t="e">
        <f>IF(#REF!="","",#REF!)</f>
        <v>#REF!</v>
      </c>
      <c r="C35" s="45" t="e">
        <f>IF(#REF!="","",#REF!)</f>
        <v>#REF!</v>
      </c>
      <c r="D35" s="45" t="e">
        <f>IF(#REF!="","",#REF!)</f>
        <v>#REF!</v>
      </c>
      <c r="E35" s="46" t="e">
        <f>IF(#REF!="","",#REF!)</f>
        <v>#REF!</v>
      </c>
      <c r="F35" s="48"/>
      <c r="G35" s="42" t="s">
        <v>28</v>
      </c>
      <c r="H35" s="42" t="s">
        <v>28</v>
      </c>
      <c r="I35" s="42" t="s">
        <v>28</v>
      </c>
      <c r="J35" s="42" t="s">
        <v>28</v>
      </c>
    </row>
    <row r="36" spans="1:10" ht="15" customHeight="1">
      <c r="A36" s="40"/>
      <c r="B36" s="44" t="e">
        <f>IF(#REF!="","",#REF!)</f>
        <v>#REF!</v>
      </c>
      <c r="C36" s="45" t="e">
        <f>IF(#REF!="","",#REF!)</f>
        <v>#REF!</v>
      </c>
      <c r="D36" s="45" t="e">
        <f>IF(#REF!="","",#REF!)</f>
        <v>#REF!</v>
      </c>
      <c r="E36" s="46" t="e">
        <f>IF(#REF!="","",#REF!)</f>
        <v>#REF!</v>
      </c>
      <c r="F36" s="48"/>
      <c r="G36" s="42" t="s">
        <v>28</v>
      </c>
      <c r="H36" s="42" t="s">
        <v>28</v>
      </c>
      <c r="I36" s="42" t="s">
        <v>28</v>
      </c>
      <c r="J36" s="42" t="s">
        <v>28</v>
      </c>
    </row>
    <row r="37" spans="1:10" ht="15" customHeight="1">
      <c r="A37" s="40"/>
      <c r="B37" s="44" t="e">
        <f>IF(#REF!="","",#REF!)</f>
        <v>#REF!</v>
      </c>
      <c r="C37" s="45" t="e">
        <f>IF(#REF!="","",#REF!)</f>
        <v>#REF!</v>
      </c>
      <c r="D37" s="45" t="e">
        <f>IF(#REF!="","",#REF!)</f>
        <v>#REF!</v>
      </c>
      <c r="E37" s="46" t="e">
        <f>IF(#REF!="","",#REF!)</f>
        <v>#REF!</v>
      </c>
      <c r="F37" s="48"/>
      <c r="G37" s="42" t="s">
        <v>28</v>
      </c>
      <c r="H37" s="42" t="s">
        <v>28</v>
      </c>
      <c r="I37" s="42" t="s">
        <v>28</v>
      </c>
      <c r="J37" s="42" t="s">
        <v>28</v>
      </c>
    </row>
    <row r="38" spans="1:10" ht="15" customHeight="1">
      <c r="A38" s="40"/>
      <c r="B38" s="44" t="e">
        <f>IF(#REF!="","",#REF!)</f>
        <v>#REF!</v>
      </c>
      <c r="C38" s="45" t="e">
        <f>IF(#REF!="","",#REF!)</f>
        <v>#REF!</v>
      </c>
      <c r="D38" s="45" t="e">
        <f>IF(#REF!="","",#REF!)</f>
        <v>#REF!</v>
      </c>
      <c r="E38" s="46" t="e">
        <f>IF(#REF!="","",#REF!)</f>
        <v>#REF!</v>
      </c>
      <c r="F38" s="48"/>
      <c r="G38" s="42" t="s">
        <v>28</v>
      </c>
      <c r="H38" s="42" t="s">
        <v>28</v>
      </c>
      <c r="I38" s="42" t="s">
        <v>28</v>
      </c>
      <c r="J38" s="42" t="s">
        <v>28</v>
      </c>
    </row>
    <row r="39" spans="1:10" ht="15" customHeight="1">
      <c r="A39" s="40"/>
      <c r="B39" s="44" t="e">
        <f>IF(#REF!="","",#REF!)</f>
        <v>#REF!</v>
      </c>
      <c r="C39" s="45" t="e">
        <f>IF(#REF!="","",#REF!)</f>
        <v>#REF!</v>
      </c>
      <c r="D39" s="45" t="e">
        <f>IF(#REF!="","",#REF!)</f>
        <v>#REF!</v>
      </c>
      <c r="E39" s="46" t="e">
        <f>IF(#REF!="","",#REF!)</f>
        <v>#REF!</v>
      </c>
      <c r="F39" s="48"/>
      <c r="G39" s="42" t="s">
        <v>28</v>
      </c>
      <c r="H39" s="42" t="s">
        <v>28</v>
      </c>
      <c r="I39" s="42" t="s">
        <v>28</v>
      </c>
      <c r="J39" s="42" t="s">
        <v>28</v>
      </c>
    </row>
    <row r="40" spans="1:10" ht="15" customHeight="1">
      <c r="A40" s="40"/>
      <c r="B40" s="44" t="e">
        <f>IF(#REF!="","",#REF!)</f>
        <v>#REF!</v>
      </c>
      <c r="C40" s="45" t="e">
        <f>IF(#REF!="","",#REF!)</f>
        <v>#REF!</v>
      </c>
      <c r="D40" s="45" t="e">
        <f>IF(#REF!="","",#REF!)</f>
        <v>#REF!</v>
      </c>
      <c r="E40" s="46" t="e">
        <f>IF(#REF!="","",#REF!)</f>
        <v>#REF!</v>
      </c>
      <c r="F40" s="48"/>
      <c r="G40" s="42" t="s">
        <v>28</v>
      </c>
      <c r="H40" s="42" t="s">
        <v>28</v>
      </c>
      <c r="I40" s="42" t="s">
        <v>28</v>
      </c>
      <c r="J40" s="42" t="s">
        <v>28</v>
      </c>
    </row>
    <row r="41" spans="1:10" ht="15" customHeight="1">
      <c r="A41" s="40"/>
      <c r="B41" s="44" t="e">
        <f>IF(#REF!="","",#REF!)</f>
        <v>#REF!</v>
      </c>
      <c r="C41" s="45" t="e">
        <f>IF(#REF!="","",#REF!)</f>
        <v>#REF!</v>
      </c>
      <c r="D41" s="45" t="e">
        <f>IF(#REF!="","",#REF!)</f>
        <v>#REF!</v>
      </c>
      <c r="E41" s="46" t="e">
        <f>IF(#REF!="","",#REF!)</f>
        <v>#REF!</v>
      </c>
      <c r="F41" s="48"/>
      <c r="G41" s="42" t="s">
        <v>28</v>
      </c>
      <c r="H41" s="42" t="s">
        <v>28</v>
      </c>
      <c r="I41" s="42" t="s">
        <v>28</v>
      </c>
      <c r="J41" s="42" t="s">
        <v>28</v>
      </c>
    </row>
    <row r="42" spans="1:10" ht="15" customHeight="1">
      <c r="A42" s="40"/>
      <c r="B42" s="44" t="e">
        <f>IF(#REF!="","",#REF!)</f>
        <v>#REF!</v>
      </c>
      <c r="C42" s="45" t="e">
        <f>IF(#REF!="","",#REF!)</f>
        <v>#REF!</v>
      </c>
      <c r="D42" s="45" t="e">
        <f>IF(#REF!="","",#REF!)</f>
        <v>#REF!</v>
      </c>
      <c r="E42" s="46" t="e">
        <f>IF(#REF!="","",#REF!)</f>
        <v>#REF!</v>
      </c>
      <c r="F42" s="48"/>
      <c r="G42" s="42" t="s">
        <v>28</v>
      </c>
      <c r="H42" s="42" t="s">
        <v>28</v>
      </c>
      <c r="I42" s="42" t="s">
        <v>28</v>
      </c>
      <c r="J42" s="42" t="s">
        <v>28</v>
      </c>
    </row>
    <row r="43" spans="1:10" ht="15" customHeight="1">
      <c r="A43" s="40"/>
      <c r="B43" s="44" t="e">
        <f>IF(#REF!="","",#REF!)</f>
        <v>#REF!</v>
      </c>
      <c r="C43" s="45" t="e">
        <f>IF(#REF!="","",#REF!)</f>
        <v>#REF!</v>
      </c>
      <c r="D43" s="45" t="e">
        <f>IF(#REF!="","",#REF!)</f>
        <v>#REF!</v>
      </c>
      <c r="E43" s="46" t="e">
        <f>IF(#REF!="","",#REF!)</f>
        <v>#REF!</v>
      </c>
      <c r="F43" s="48"/>
      <c r="G43" s="42" t="s">
        <v>28</v>
      </c>
      <c r="H43" s="42" t="s">
        <v>28</v>
      </c>
      <c r="I43" s="42" t="s">
        <v>28</v>
      </c>
      <c r="J43" s="42" t="s">
        <v>28</v>
      </c>
    </row>
    <row r="44" spans="1:10" ht="15" customHeight="1">
      <c r="A44" s="40"/>
      <c r="B44" s="44" t="e">
        <f>IF(#REF!="","",#REF!)</f>
        <v>#REF!</v>
      </c>
      <c r="C44" s="45" t="e">
        <f>IF(#REF!="","",#REF!)</f>
        <v>#REF!</v>
      </c>
      <c r="D44" s="45" t="e">
        <f>IF(#REF!="","",#REF!)</f>
        <v>#REF!</v>
      </c>
      <c r="E44" s="46" t="e">
        <f>IF(#REF!="","",#REF!)</f>
        <v>#REF!</v>
      </c>
      <c r="F44" s="48"/>
      <c r="G44" s="42" t="s">
        <v>28</v>
      </c>
      <c r="H44" s="42" t="s">
        <v>28</v>
      </c>
      <c r="I44" s="42" t="s">
        <v>28</v>
      </c>
      <c r="J44" s="42" t="s">
        <v>28</v>
      </c>
    </row>
    <row r="45" spans="1:10" ht="15" customHeight="1">
      <c r="A45" s="40"/>
      <c r="B45" s="44" t="e">
        <f>IF(#REF!="","",#REF!)</f>
        <v>#REF!</v>
      </c>
      <c r="C45" s="45" t="e">
        <f>IF(#REF!="","",#REF!)</f>
        <v>#REF!</v>
      </c>
      <c r="D45" s="45" t="e">
        <f>IF(#REF!="","",#REF!)</f>
        <v>#REF!</v>
      </c>
      <c r="E45" s="46" t="e">
        <f>IF(#REF!="","",#REF!)</f>
        <v>#REF!</v>
      </c>
      <c r="F45" s="48"/>
      <c r="G45" s="42" t="s">
        <v>28</v>
      </c>
      <c r="H45" s="42" t="s">
        <v>28</v>
      </c>
      <c r="I45" s="42" t="s">
        <v>28</v>
      </c>
      <c r="J45" s="42" t="s">
        <v>28</v>
      </c>
    </row>
    <row r="46" spans="1:10" ht="15" customHeight="1">
      <c r="A46" s="40"/>
      <c r="B46" s="44" t="e">
        <f>IF(#REF!="","",#REF!)</f>
        <v>#REF!</v>
      </c>
      <c r="C46" s="45" t="e">
        <f>IF(#REF!="","",#REF!)</f>
        <v>#REF!</v>
      </c>
      <c r="D46" s="45" t="e">
        <f>IF(#REF!="","",#REF!)</f>
        <v>#REF!</v>
      </c>
      <c r="E46" s="46" t="e">
        <f>IF(#REF!="","",#REF!)</f>
        <v>#REF!</v>
      </c>
      <c r="F46" s="48"/>
      <c r="G46" s="42" t="s">
        <v>28</v>
      </c>
      <c r="H46" s="42" t="s">
        <v>28</v>
      </c>
      <c r="I46" s="42" t="s">
        <v>28</v>
      </c>
      <c r="J46" s="42" t="s">
        <v>28</v>
      </c>
    </row>
    <row r="47" spans="1:10" ht="15" customHeight="1">
      <c r="A47" s="40"/>
      <c r="B47" s="44" t="e">
        <f>IF(#REF!="","",#REF!)</f>
        <v>#REF!</v>
      </c>
      <c r="C47" s="45" t="e">
        <f>IF(#REF!="","",#REF!)</f>
        <v>#REF!</v>
      </c>
      <c r="D47" s="45" t="e">
        <f>IF(#REF!="","",#REF!)</f>
        <v>#REF!</v>
      </c>
      <c r="E47" s="46" t="e">
        <f>IF(#REF!="","",#REF!)</f>
        <v>#REF!</v>
      </c>
      <c r="F47" s="48"/>
      <c r="G47" s="42" t="s">
        <v>28</v>
      </c>
      <c r="H47" s="42" t="s">
        <v>28</v>
      </c>
      <c r="I47" s="42" t="s">
        <v>28</v>
      </c>
      <c r="J47" s="42" t="s">
        <v>28</v>
      </c>
    </row>
    <row r="48" spans="1:10" ht="15" customHeight="1">
      <c r="A48" s="40"/>
      <c r="B48" s="44" t="e">
        <f>IF(#REF!="","",#REF!)</f>
        <v>#REF!</v>
      </c>
      <c r="C48" s="45" t="e">
        <f>IF(#REF!="","",#REF!)</f>
        <v>#REF!</v>
      </c>
      <c r="D48" s="45" t="e">
        <f>IF(#REF!="","",#REF!)</f>
        <v>#REF!</v>
      </c>
      <c r="E48" s="46" t="e">
        <f>IF(#REF!="","",#REF!)</f>
        <v>#REF!</v>
      </c>
      <c r="F48" s="48"/>
      <c r="G48" s="42" t="s">
        <v>28</v>
      </c>
      <c r="H48" s="42" t="s">
        <v>28</v>
      </c>
      <c r="I48" s="42" t="s">
        <v>28</v>
      </c>
      <c r="J48" s="42" t="s">
        <v>28</v>
      </c>
    </row>
    <row r="49" spans="1:10" ht="15" customHeight="1">
      <c r="A49" s="40"/>
      <c r="B49" s="44" t="e">
        <f>IF(#REF!="","",#REF!)</f>
        <v>#REF!</v>
      </c>
      <c r="C49" s="45" t="e">
        <f>IF(#REF!="","",#REF!)</f>
        <v>#REF!</v>
      </c>
      <c r="D49" s="45" t="e">
        <f>IF(#REF!="","",#REF!)</f>
        <v>#REF!</v>
      </c>
      <c r="E49" s="46" t="e">
        <f>IF(#REF!="","",#REF!)</f>
        <v>#REF!</v>
      </c>
      <c r="F49" s="48"/>
      <c r="G49" s="42" t="s">
        <v>28</v>
      </c>
      <c r="H49" s="42" t="s">
        <v>28</v>
      </c>
      <c r="I49" s="42" t="s">
        <v>28</v>
      </c>
      <c r="J49" s="42" t="s">
        <v>28</v>
      </c>
    </row>
    <row r="50" spans="1:10" ht="15" customHeight="1">
      <c r="A50" s="40"/>
      <c r="B50" s="44" t="e">
        <f>IF(#REF!="","",#REF!)</f>
        <v>#REF!</v>
      </c>
      <c r="C50" s="45" t="e">
        <f>IF(#REF!="","",#REF!)</f>
        <v>#REF!</v>
      </c>
      <c r="D50" s="45" t="e">
        <f>IF(#REF!="","",#REF!)</f>
        <v>#REF!</v>
      </c>
      <c r="E50" s="46" t="e">
        <f>IF(#REF!="","",#REF!)</f>
        <v>#REF!</v>
      </c>
      <c r="F50" s="48"/>
      <c r="G50" s="42" t="s">
        <v>28</v>
      </c>
      <c r="H50" s="42" t="s">
        <v>28</v>
      </c>
      <c r="I50" s="42" t="s">
        <v>28</v>
      </c>
      <c r="J50" s="42" t="s">
        <v>28</v>
      </c>
    </row>
    <row r="51" spans="1:10" ht="15" customHeight="1">
      <c r="A51" s="40"/>
      <c r="B51" s="44" t="e">
        <f>IF(#REF!="","",#REF!)</f>
        <v>#REF!</v>
      </c>
      <c r="C51" s="45" t="e">
        <f>IF(#REF!="","",#REF!)</f>
        <v>#REF!</v>
      </c>
      <c r="D51" s="45" t="e">
        <f>IF(#REF!="","",#REF!)</f>
        <v>#REF!</v>
      </c>
      <c r="E51" s="46" t="e">
        <f>IF(#REF!="","",#REF!)</f>
        <v>#REF!</v>
      </c>
      <c r="F51" s="48"/>
      <c r="G51" s="42" t="s">
        <v>28</v>
      </c>
      <c r="H51" s="42" t="s">
        <v>28</v>
      </c>
      <c r="I51" s="42" t="s">
        <v>28</v>
      </c>
      <c r="J51" s="42" t="s">
        <v>28</v>
      </c>
    </row>
    <row r="52" spans="1:10" ht="15" customHeight="1">
      <c r="A52" s="40"/>
      <c r="B52" s="44" t="e">
        <f>IF(#REF!="","",#REF!)</f>
        <v>#REF!</v>
      </c>
      <c r="C52" s="45" t="e">
        <f>IF(#REF!="","",#REF!)</f>
        <v>#REF!</v>
      </c>
      <c r="D52" s="45" t="e">
        <f>IF(#REF!="","",#REF!)</f>
        <v>#REF!</v>
      </c>
      <c r="E52" s="46" t="e">
        <f>IF(#REF!="","",#REF!)</f>
        <v>#REF!</v>
      </c>
      <c r="G52" s="42" t="s">
        <v>28</v>
      </c>
      <c r="H52" s="42" t="s">
        <v>28</v>
      </c>
      <c r="I52" s="42" t="s">
        <v>28</v>
      </c>
      <c r="J52" s="42" t="s">
        <v>28</v>
      </c>
    </row>
    <row r="53" spans="1:10" ht="15" customHeight="1">
      <c r="A53" s="40"/>
      <c r="B53" s="44" t="e">
        <f>IF(#REF!="","",#REF!)</f>
        <v>#REF!</v>
      </c>
      <c r="C53" s="45" t="e">
        <f>IF(#REF!="","",#REF!)</f>
        <v>#REF!</v>
      </c>
      <c r="D53" s="45" t="e">
        <f>IF(#REF!="","",#REF!)</f>
        <v>#REF!</v>
      </c>
      <c r="E53" s="46" t="e">
        <f>IF(#REF!="","",#REF!)</f>
        <v>#REF!</v>
      </c>
      <c r="G53" s="42" t="s">
        <v>28</v>
      </c>
      <c r="H53" s="42" t="s">
        <v>28</v>
      </c>
      <c r="I53" s="42" t="s">
        <v>28</v>
      </c>
      <c r="J53" s="42" t="s">
        <v>28</v>
      </c>
    </row>
    <row r="54" spans="1:10" ht="15" customHeight="1">
      <c r="A54" s="40"/>
      <c r="B54" s="44" t="e">
        <f>IF(#REF!="","",#REF!)</f>
        <v>#REF!</v>
      </c>
      <c r="C54" s="45" t="e">
        <f>IF(#REF!="","",#REF!)</f>
        <v>#REF!</v>
      </c>
      <c r="D54" s="45" t="e">
        <f>IF(#REF!="","",#REF!)</f>
        <v>#REF!</v>
      </c>
      <c r="E54" s="46" t="e">
        <f>IF(#REF!="","",#REF!)</f>
        <v>#REF!</v>
      </c>
      <c r="G54" s="42" t="s">
        <v>28</v>
      </c>
      <c r="H54" s="42" t="s">
        <v>28</v>
      </c>
      <c r="I54" s="42" t="s">
        <v>28</v>
      </c>
      <c r="J54" s="42" t="s">
        <v>28</v>
      </c>
    </row>
    <row r="55" spans="1:10" ht="15" customHeight="1">
      <c r="A55" s="40"/>
      <c r="B55" s="44" t="e">
        <f>IF(#REF!="","",#REF!)</f>
        <v>#REF!</v>
      </c>
      <c r="C55" s="45" t="e">
        <f>IF(#REF!="","",#REF!)</f>
        <v>#REF!</v>
      </c>
      <c r="D55" s="45" t="e">
        <f>IF(#REF!="","",#REF!)</f>
        <v>#REF!</v>
      </c>
      <c r="E55" s="46" t="e">
        <f>IF(#REF!="","",#REF!)</f>
        <v>#REF!</v>
      </c>
      <c r="G55" s="42" t="s">
        <v>28</v>
      </c>
      <c r="H55" s="42" t="s">
        <v>28</v>
      </c>
      <c r="I55" s="42" t="s">
        <v>28</v>
      </c>
      <c r="J55" s="42" t="s">
        <v>28</v>
      </c>
    </row>
    <row r="56" spans="1:10" ht="15" customHeight="1">
      <c r="A56" s="40"/>
      <c r="B56" s="44" t="e">
        <f>IF(#REF!="","",#REF!)</f>
        <v>#REF!</v>
      </c>
      <c r="C56" s="45" t="e">
        <f>IF(#REF!="","",#REF!)</f>
        <v>#REF!</v>
      </c>
      <c r="D56" s="45" t="e">
        <f>IF(#REF!="","",#REF!)</f>
        <v>#REF!</v>
      </c>
      <c r="E56" s="46" t="e">
        <f>IF(#REF!="","",#REF!)</f>
        <v>#REF!</v>
      </c>
      <c r="G56" s="42" t="s">
        <v>28</v>
      </c>
      <c r="H56" s="42" t="s">
        <v>28</v>
      </c>
      <c r="I56" s="42" t="s">
        <v>28</v>
      </c>
      <c r="J56" s="42" t="s">
        <v>28</v>
      </c>
    </row>
    <row r="57" spans="1:14" s="49" customFormat="1" ht="15" customHeight="1">
      <c r="A57" s="40"/>
      <c r="B57" s="44" t="e">
        <f>IF(#REF!="","",#REF!)</f>
        <v>#REF!</v>
      </c>
      <c r="C57" s="45" t="e">
        <f>IF(#REF!="","",#REF!)</f>
        <v>#REF!</v>
      </c>
      <c r="D57" s="45" t="e">
        <f>IF(#REF!="","",#REF!)</f>
        <v>#REF!</v>
      </c>
      <c r="E57" s="46" t="e">
        <f>IF(#REF!="","",#REF!)</f>
        <v>#REF!</v>
      </c>
      <c r="G57" s="42" t="s">
        <v>28</v>
      </c>
      <c r="H57" s="42" t="s">
        <v>28</v>
      </c>
      <c r="I57" s="42" t="s">
        <v>28</v>
      </c>
      <c r="J57" s="42" t="s">
        <v>28</v>
      </c>
      <c r="K57" s="42"/>
      <c r="L57" s="42"/>
      <c r="M57" s="42"/>
      <c r="N57" s="42"/>
    </row>
    <row r="58" spans="1:14" s="49" customFormat="1" ht="15" customHeight="1">
      <c r="A58" s="40"/>
      <c r="B58" s="44" t="e">
        <f>IF(#REF!="","",#REF!)</f>
        <v>#REF!</v>
      </c>
      <c r="C58" s="45" t="e">
        <f>IF(#REF!="","",#REF!)</f>
        <v>#REF!</v>
      </c>
      <c r="D58" s="45" t="e">
        <f>IF(#REF!="","",#REF!)</f>
        <v>#REF!</v>
      </c>
      <c r="E58" s="46" t="e">
        <f>IF(#REF!="","",#REF!)</f>
        <v>#REF!</v>
      </c>
      <c r="G58" s="42" t="s">
        <v>28</v>
      </c>
      <c r="H58" s="42" t="s">
        <v>28</v>
      </c>
      <c r="I58" s="42" t="s">
        <v>28</v>
      </c>
      <c r="J58" s="42" t="s">
        <v>28</v>
      </c>
      <c r="K58" s="42"/>
      <c r="L58" s="42"/>
      <c r="M58" s="42"/>
      <c r="N58" s="42"/>
    </row>
    <row r="59" spans="1:14" s="49" customFormat="1" ht="15" customHeight="1">
      <c r="A59" s="40"/>
      <c r="B59" s="44" t="e">
        <f>IF(#REF!="","",#REF!)</f>
        <v>#REF!</v>
      </c>
      <c r="C59" s="45" t="e">
        <f>IF(#REF!="","",#REF!)</f>
        <v>#REF!</v>
      </c>
      <c r="D59" s="45" t="e">
        <f>IF(#REF!="","",#REF!)</f>
        <v>#REF!</v>
      </c>
      <c r="E59" s="46" t="e">
        <f>IF(#REF!="","",#REF!)</f>
        <v>#REF!</v>
      </c>
      <c r="G59" s="42" t="s">
        <v>28</v>
      </c>
      <c r="H59" s="42" t="s">
        <v>28</v>
      </c>
      <c r="I59" s="42" t="s">
        <v>28</v>
      </c>
      <c r="J59" s="42" t="s">
        <v>28</v>
      </c>
      <c r="K59" s="42"/>
      <c r="L59" s="42"/>
      <c r="M59" s="42"/>
      <c r="N59" s="42"/>
    </row>
    <row r="60" spans="1:14" s="49" customFormat="1" ht="15" customHeight="1">
      <c r="A60" s="40"/>
      <c r="B60" s="44" t="e">
        <f>IF(#REF!="","",#REF!)</f>
        <v>#REF!</v>
      </c>
      <c r="C60" s="45" t="e">
        <f>IF(#REF!="","",#REF!)</f>
        <v>#REF!</v>
      </c>
      <c r="D60" s="45" t="e">
        <f>IF(#REF!="","",#REF!)</f>
        <v>#REF!</v>
      </c>
      <c r="E60" s="46" t="e">
        <f>IF(#REF!="","",#REF!)</f>
        <v>#REF!</v>
      </c>
      <c r="G60" s="42" t="s">
        <v>28</v>
      </c>
      <c r="H60" s="42">
        <v>31</v>
      </c>
      <c r="I60" s="42" t="s">
        <v>257</v>
      </c>
      <c r="J60" s="42" t="s">
        <v>236</v>
      </c>
      <c r="K60" s="42"/>
      <c r="L60" s="42"/>
      <c r="M60" s="42"/>
      <c r="N60" s="42"/>
    </row>
    <row r="61" spans="1:10" ht="15" customHeight="1">
      <c r="A61" s="40"/>
      <c r="B61" s="44" t="e">
        <f>IF(#REF!="","",#REF!)</f>
        <v>#REF!</v>
      </c>
      <c r="C61" s="45" t="e">
        <f>IF(#REF!="","",#REF!)</f>
        <v>#REF!</v>
      </c>
      <c r="D61" s="45" t="e">
        <f>IF(#REF!="","",#REF!)</f>
        <v>#REF!</v>
      </c>
      <c r="E61" s="46" t="e">
        <f>IF(#REF!="","",#REF!)</f>
        <v>#REF!</v>
      </c>
      <c r="G61" s="42" t="s">
        <v>28</v>
      </c>
      <c r="H61" s="42" t="s">
        <v>28</v>
      </c>
      <c r="I61" s="42" t="s">
        <v>28</v>
      </c>
      <c r="J61" s="42" t="s">
        <v>28</v>
      </c>
    </row>
    <row r="62" spans="1:10" ht="15" customHeight="1">
      <c r="A62" s="40"/>
      <c r="B62" s="44" t="e">
        <f>IF(#REF!="","",#REF!)</f>
        <v>#REF!</v>
      </c>
      <c r="C62" s="45" t="e">
        <f>IF(#REF!="","",#REF!)</f>
        <v>#REF!</v>
      </c>
      <c r="D62" s="45" t="e">
        <f>IF(#REF!="","",#REF!)</f>
        <v>#REF!</v>
      </c>
      <c r="E62" s="46" t="e">
        <f>IF(#REF!="","",#REF!)</f>
        <v>#REF!</v>
      </c>
      <c r="G62" s="42" t="s">
        <v>28</v>
      </c>
      <c r="H62" s="42" t="s">
        <v>28</v>
      </c>
      <c r="I62" s="42" t="s">
        <v>28</v>
      </c>
      <c r="J62" s="42" t="s">
        <v>28</v>
      </c>
    </row>
    <row r="63" spans="1:10" ht="15" customHeight="1">
      <c r="A63" s="40"/>
      <c r="B63" s="44" t="e">
        <f>IF(#REF!="","",#REF!)</f>
        <v>#REF!</v>
      </c>
      <c r="C63" s="45" t="e">
        <f>IF(#REF!="","",#REF!)</f>
        <v>#REF!</v>
      </c>
      <c r="D63" s="45" t="e">
        <f>IF(#REF!="","",#REF!)</f>
        <v>#REF!</v>
      </c>
      <c r="E63" s="46" t="e">
        <f>IF(#REF!="","",#REF!)</f>
        <v>#REF!</v>
      </c>
      <c r="G63" s="42" t="s">
        <v>28</v>
      </c>
      <c r="H63" s="42" t="s">
        <v>28</v>
      </c>
      <c r="I63" s="42" t="s">
        <v>28</v>
      </c>
      <c r="J63" s="42" t="s">
        <v>28</v>
      </c>
    </row>
    <row r="64" spans="1:10" ht="15" customHeight="1">
      <c r="A64" s="40"/>
      <c r="B64" s="44" t="e">
        <f>IF(#REF!="","",#REF!)</f>
        <v>#REF!</v>
      </c>
      <c r="C64" s="45" t="e">
        <f>IF(#REF!="","",#REF!)</f>
        <v>#REF!</v>
      </c>
      <c r="D64" s="45" t="e">
        <f>IF(#REF!="","",#REF!)</f>
        <v>#REF!</v>
      </c>
      <c r="E64" s="46" t="e">
        <f>IF(#REF!="","",#REF!)</f>
        <v>#REF!</v>
      </c>
      <c r="G64" s="42" t="s">
        <v>28</v>
      </c>
      <c r="H64" s="42" t="s">
        <v>28</v>
      </c>
      <c r="I64" s="42" t="s">
        <v>28</v>
      </c>
      <c r="J64" s="42" t="s">
        <v>28</v>
      </c>
    </row>
    <row r="65" spans="1:10" ht="15" customHeight="1">
      <c r="A65" s="40"/>
      <c r="B65" s="44" t="e">
        <f>IF(#REF!="","",#REF!)</f>
        <v>#REF!</v>
      </c>
      <c r="C65" s="45" t="e">
        <f>IF(#REF!="","",#REF!)</f>
        <v>#REF!</v>
      </c>
      <c r="D65" s="45" t="e">
        <f>IF(#REF!="","",#REF!)</f>
        <v>#REF!</v>
      </c>
      <c r="E65" s="46" t="e">
        <f>IF(#REF!="","",#REF!)</f>
        <v>#REF!</v>
      </c>
      <c r="G65" s="42" t="s">
        <v>28</v>
      </c>
      <c r="H65" s="42" t="s">
        <v>28</v>
      </c>
      <c r="I65" s="42" t="s">
        <v>28</v>
      </c>
      <c r="J65" s="42" t="s">
        <v>28</v>
      </c>
    </row>
    <row r="66" spans="2:10" ht="15.75">
      <c r="B66" s="44" t="e">
        <f>IF(#REF!="","",#REF!)</f>
        <v>#REF!</v>
      </c>
      <c r="C66" s="45" t="e">
        <f>IF(#REF!="","",#REF!)</f>
        <v>#REF!</v>
      </c>
      <c r="D66" s="45" t="e">
        <f>IF(#REF!="","",#REF!)</f>
        <v>#REF!</v>
      </c>
      <c r="E66" s="46" t="e">
        <f>IF(#REF!="","",#REF!)</f>
        <v>#REF!</v>
      </c>
      <c r="G66" s="42" t="s">
        <v>28</v>
      </c>
      <c r="H66" s="42" t="s">
        <v>28</v>
      </c>
      <c r="I66" s="42" t="s">
        <v>28</v>
      </c>
      <c r="J66" s="42" t="s">
        <v>28</v>
      </c>
    </row>
    <row r="67" spans="2:10" ht="15.75">
      <c r="B67" s="44" t="e">
        <f>IF(#REF!="","",#REF!)</f>
        <v>#REF!</v>
      </c>
      <c r="C67" s="45" t="e">
        <f>IF(#REF!="","",#REF!)</f>
        <v>#REF!</v>
      </c>
      <c r="D67" s="45" t="e">
        <f>IF(#REF!="","",#REF!)</f>
        <v>#REF!</v>
      </c>
      <c r="E67" s="46" t="e">
        <f>IF(#REF!="","",#REF!)</f>
        <v>#REF!</v>
      </c>
      <c r="G67" s="42" t="s">
        <v>28</v>
      </c>
      <c r="H67" s="42" t="s">
        <v>28</v>
      </c>
      <c r="I67" s="42" t="s">
        <v>28</v>
      </c>
      <c r="J67" s="42" t="s">
        <v>28</v>
      </c>
    </row>
    <row r="68" spans="2:10" ht="15.75">
      <c r="B68" s="44" t="e">
        <f>IF(#REF!="","",#REF!)</f>
        <v>#REF!</v>
      </c>
      <c r="C68" s="45" t="e">
        <f>IF(#REF!="","",#REF!)</f>
        <v>#REF!</v>
      </c>
      <c r="D68" s="45" t="e">
        <f>IF(#REF!="","",#REF!)</f>
        <v>#REF!</v>
      </c>
      <c r="E68" s="46" t="e">
        <f>IF(#REF!="","",#REF!)</f>
        <v>#REF!</v>
      </c>
      <c r="G68" s="42" t="s">
        <v>28</v>
      </c>
      <c r="H68" s="42" t="s">
        <v>28</v>
      </c>
      <c r="I68" s="42" t="s">
        <v>28</v>
      </c>
      <c r="J68" s="42" t="s">
        <v>28</v>
      </c>
    </row>
    <row r="69" spans="2:10" ht="15.75">
      <c r="B69" s="44" t="e">
        <f>IF(#REF!="","",#REF!)</f>
        <v>#REF!</v>
      </c>
      <c r="C69" s="45" t="e">
        <f>IF(#REF!="","",#REF!)</f>
        <v>#REF!</v>
      </c>
      <c r="D69" s="45" t="e">
        <f>IF(#REF!="","",#REF!)</f>
        <v>#REF!</v>
      </c>
      <c r="E69" s="46" t="e">
        <f>IF(#REF!="","",#REF!)</f>
        <v>#REF!</v>
      </c>
      <c r="G69" s="42" t="s">
        <v>28</v>
      </c>
      <c r="H69" s="42" t="s">
        <v>28</v>
      </c>
      <c r="I69" s="42" t="s">
        <v>28</v>
      </c>
      <c r="J69" s="42" t="s">
        <v>28</v>
      </c>
    </row>
    <row r="70" spans="2:10" ht="15.75">
      <c r="B70" s="44" t="e">
        <f>IF(#REF!="","",#REF!)</f>
        <v>#REF!</v>
      </c>
      <c r="C70" s="45" t="e">
        <f>IF(#REF!="","",#REF!)</f>
        <v>#REF!</v>
      </c>
      <c r="D70" s="45" t="e">
        <f>IF(#REF!="","",#REF!)</f>
        <v>#REF!</v>
      </c>
      <c r="E70" s="46" t="e">
        <f>IF(#REF!="","",#REF!)</f>
        <v>#REF!</v>
      </c>
      <c r="G70" s="42" t="s">
        <v>28</v>
      </c>
      <c r="H70" s="42" t="s">
        <v>28</v>
      </c>
      <c r="I70" s="42" t="s">
        <v>28</v>
      </c>
      <c r="J70" s="42" t="s">
        <v>28</v>
      </c>
    </row>
    <row r="71" spans="2:10" ht="15.75">
      <c r="B71" s="44" t="e">
        <f>IF(#REF!="","",#REF!)</f>
        <v>#REF!</v>
      </c>
      <c r="C71" s="45" t="e">
        <f>IF(#REF!="","",#REF!)</f>
        <v>#REF!</v>
      </c>
      <c r="D71" s="45" t="e">
        <f>IF(#REF!="","",#REF!)</f>
        <v>#REF!</v>
      </c>
      <c r="E71" s="46" t="e">
        <f>IF(#REF!="","",#REF!)</f>
        <v>#REF!</v>
      </c>
      <c r="G71" s="42" t="s">
        <v>28</v>
      </c>
      <c r="H71" s="42" t="s">
        <v>28</v>
      </c>
      <c r="I71" s="42" t="s">
        <v>28</v>
      </c>
      <c r="J71" s="42" t="s">
        <v>28</v>
      </c>
    </row>
    <row r="72" spans="2:10" ht="15.75">
      <c r="B72" s="44" t="e">
        <f>IF(#REF!="","",#REF!)</f>
        <v>#REF!</v>
      </c>
      <c r="C72" s="45" t="e">
        <f>IF(#REF!="","",#REF!)</f>
        <v>#REF!</v>
      </c>
      <c r="D72" s="45" t="e">
        <f>IF(#REF!="","",#REF!)</f>
        <v>#REF!</v>
      </c>
      <c r="E72" s="46" t="e">
        <f>IF(#REF!="","",#REF!)</f>
        <v>#REF!</v>
      </c>
      <c r="G72" s="42" t="s">
        <v>28</v>
      </c>
      <c r="H72" s="42" t="s">
        <v>28</v>
      </c>
      <c r="I72" s="42" t="s">
        <v>28</v>
      </c>
      <c r="J72" s="42" t="s">
        <v>28</v>
      </c>
    </row>
    <row r="73" spans="2:10" ht="15.75">
      <c r="B73" s="44" t="e">
        <f>IF(#REF!="","",#REF!)</f>
        <v>#REF!</v>
      </c>
      <c r="C73" s="45" t="e">
        <f>IF(#REF!="","",#REF!)</f>
        <v>#REF!</v>
      </c>
      <c r="D73" s="45" t="e">
        <f>IF(#REF!="","",#REF!)</f>
        <v>#REF!</v>
      </c>
      <c r="E73" s="46" t="e">
        <f>IF(#REF!="","",#REF!)</f>
        <v>#REF!</v>
      </c>
      <c r="G73" s="42" t="s">
        <v>28</v>
      </c>
      <c r="H73" s="42" t="s">
        <v>28</v>
      </c>
      <c r="I73" s="42" t="s">
        <v>28</v>
      </c>
      <c r="J73" s="42" t="s">
        <v>28</v>
      </c>
    </row>
    <row r="74" spans="2:10" ht="15.75">
      <c r="B74" s="44" t="e">
        <f>IF(#REF!="","",#REF!)</f>
        <v>#REF!</v>
      </c>
      <c r="C74" s="45" t="e">
        <f>IF(#REF!="","",#REF!)</f>
        <v>#REF!</v>
      </c>
      <c r="D74" s="45" t="e">
        <f>IF(#REF!="","",#REF!)</f>
        <v>#REF!</v>
      </c>
      <c r="E74" s="46" t="e">
        <f>IF(#REF!="","",#REF!)</f>
        <v>#REF!</v>
      </c>
      <c r="G74" s="42" t="s">
        <v>28</v>
      </c>
      <c r="H74" s="42" t="s">
        <v>28</v>
      </c>
      <c r="I74" s="42" t="s">
        <v>28</v>
      </c>
      <c r="J74" s="42" t="s">
        <v>28</v>
      </c>
    </row>
    <row r="75" spans="2:10" ht="15.75">
      <c r="B75" s="44" t="e">
        <f>IF(#REF!="","",#REF!)</f>
        <v>#REF!</v>
      </c>
      <c r="C75" s="45" t="e">
        <f>IF(#REF!="","",#REF!)</f>
        <v>#REF!</v>
      </c>
      <c r="D75" s="45" t="e">
        <f>IF(#REF!="","",#REF!)</f>
        <v>#REF!</v>
      </c>
      <c r="E75" s="46" t="e">
        <f>IF(#REF!="","",#REF!)</f>
        <v>#REF!</v>
      </c>
      <c r="G75" s="42" t="s">
        <v>28</v>
      </c>
      <c r="H75" s="42" t="s">
        <v>28</v>
      </c>
      <c r="I75" s="42" t="s">
        <v>28</v>
      </c>
      <c r="J75" s="42" t="s">
        <v>28</v>
      </c>
    </row>
    <row r="76" spans="2:10" ht="15.75">
      <c r="B76" s="44" t="e">
        <f>IF(#REF!="","",#REF!)</f>
        <v>#REF!</v>
      </c>
      <c r="C76" s="45" t="e">
        <f>IF(#REF!="","",#REF!)</f>
        <v>#REF!</v>
      </c>
      <c r="D76" s="45" t="e">
        <f>IF(#REF!="","",#REF!)</f>
        <v>#REF!</v>
      </c>
      <c r="E76" s="46" t="e">
        <f>IF(#REF!="","",#REF!)</f>
        <v>#REF!</v>
      </c>
      <c r="G76" s="42" t="s">
        <v>28</v>
      </c>
      <c r="H76" s="42" t="s">
        <v>28</v>
      </c>
      <c r="I76" s="42" t="s">
        <v>28</v>
      </c>
      <c r="J76" s="42" t="s">
        <v>28</v>
      </c>
    </row>
    <row r="77" spans="2:10" ht="15.75">
      <c r="B77" s="44" t="e">
        <f>IF(#REF!="","",#REF!)</f>
        <v>#REF!</v>
      </c>
      <c r="C77" s="45" t="e">
        <f>IF(#REF!="","",#REF!)</f>
        <v>#REF!</v>
      </c>
      <c r="D77" s="45" t="e">
        <f>IF(#REF!="","",#REF!)</f>
        <v>#REF!</v>
      </c>
      <c r="E77" s="46" t="e">
        <f>IF(#REF!="","",#REF!)</f>
        <v>#REF!</v>
      </c>
      <c r="G77" s="42" t="s">
        <v>28</v>
      </c>
      <c r="H77" s="42" t="s">
        <v>28</v>
      </c>
      <c r="I77" s="42" t="s">
        <v>28</v>
      </c>
      <c r="J77" s="42" t="s">
        <v>28</v>
      </c>
    </row>
    <row r="78" spans="2:10" ht="15.75">
      <c r="B78" s="44" t="e">
        <f>IF(#REF!="","",#REF!)</f>
        <v>#REF!</v>
      </c>
      <c r="C78" s="45" t="e">
        <f>IF(#REF!="","",#REF!)</f>
        <v>#REF!</v>
      </c>
      <c r="D78" s="45" t="e">
        <f>IF(#REF!="","",#REF!)</f>
        <v>#REF!</v>
      </c>
      <c r="E78" s="46" t="e">
        <f>IF(#REF!="","",#REF!)</f>
        <v>#REF!</v>
      </c>
      <c r="G78" s="42" t="s">
        <v>28</v>
      </c>
      <c r="H78" s="42" t="s">
        <v>28</v>
      </c>
      <c r="I78" s="42" t="s">
        <v>28</v>
      </c>
      <c r="J78" s="42" t="s">
        <v>28</v>
      </c>
    </row>
    <row r="79" spans="2:10" ht="15.75">
      <c r="B79" s="44" t="e">
        <f>IF(#REF!="","",#REF!)</f>
        <v>#REF!</v>
      </c>
      <c r="C79" s="45" t="e">
        <f>IF(#REF!="","",#REF!)</f>
        <v>#REF!</v>
      </c>
      <c r="D79" s="45" t="e">
        <f>IF(#REF!="","",#REF!)</f>
        <v>#REF!</v>
      </c>
      <c r="E79" s="46" t="e">
        <f>IF(#REF!="","",#REF!)</f>
        <v>#REF!</v>
      </c>
      <c r="G79" s="42" t="s">
        <v>28</v>
      </c>
      <c r="H79" s="42" t="s">
        <v>28</v>
      </c>
      <c r="I79" s="42" t="s">
        <v>28</v>
      </c>
      <c r="J79" s="42" t="s">
        <v>28</v>
      </c>
    </row>
    <row r="80" spans="2:10" ht="15.75">
      <c r="B80" s="44" t="e">
        <f>IF(#REF!="","",#REF!)</f>
        <v>#REF!</v>
      </c>
      <c r="C80" s="45" t="e">
        <f>IF(#REF!="","",#REF!)</f>
        <v>#REF!</v>
      </c>
      <c r="D80" s="45" t="e">
        <f>IF(#REF!="","",#REF!)</f>
        <v>#REF!</v>
      </c>
      <c r="E80" s="46" t="e">
        <f>IF(#REF!="","",#REF!)</f>
        <v>#REF!</v>
      </c>
      <c r="G80" s="42" t="s">
        <v>28</v>
      </c>
      <c r="H80" s="42" t="s">
        <v>28</v>
      </c>
      <c r="I80" s="42" t="s">
        <v>28</v>
      </c>
      <c r="J80" s="42" t="s">
        <v>28</v>
      </c>
    </row>
    <row r="81" spans="2:10" ht="15.75">
      <c r="B81" s="44" t="e">
        <f>IF(#REF!="","",#REF!)</f>
        <v>#REF!</v>
      </c>
      <c r="C81" s="45" t="e">
        <f>IF(#REF!="","",#REF!)</f>
        <v>#REF!</v>
      </c>
      <c r="D81" s="45" t="e">
        <f>IF(#REF!="","",#REF!)</f>
        <v>#REF!</v>
      </c>
      <c r="E81" s="46" t="e">
        <f>IF(#REF!="","",#REF!)</f>
        <v>#REF!</v>
      </c>
      <c r="G81" s="42" t="s">
        <v>28</v>
      </c>
      <c r="H81" s="42" t="s">
        <v>28</v>
      </c>
      <c r="I81" s="42" t="s">
        <v>28</v>
      </c>
      <c r="J81" s="42" t="s">
        <v>28</v>
      </c>
    </row>
    <row r="82" spans="2:10" ht="15.75">
      <c r="B82" s="44" t="e">
        <f>IF(#REF!="","",#REF!)</f>
        <v>#REF!</v>
      </c>
      <c r="C82" s="45" t="e">
        <f>IF(#REF!="","",#REF!)</f>
        <v>#REF!</v>
      </c>
      <c r="D82" s="45" t="e">
        <f>IF(#REF!="","",#REF!)</f>
        <v>#REF!</v>
      </c>
      <c r="E82" s="46" t="e">
        <f>IF(#REF!="","",#REF!)</f>
        <v>#REF!</v>
      </c>
      <c r="G82" s="42" t="s">
        <v>28</v>
      </c>
      <c r="H82" s="42" t="s">
        <v>28</v>
      </c>
      <c r="I82" s="42" t="s">
        <v>28</v>
      </c>
      <c r="J82" s="42" t="s">
        <v>28</v>
      </c>
    </row>
    <row r="83" spans="2:10" ht="15.75">
      <c r="B83" s="44" t="e">
        <f>IF(#REF!="","",#REF!)</f>
        <v>#REF!</v>
      </c>
      <c r="C83" s="45" t="e">
        <f>IF(#REF!="","",#REF!)</f>
        <v>#REF!</v>
      </c>
      <c r="D83" s="45" t="e">
        <f>IF(#REF!="","",#REF!)</f>
        <v>#REF!</v>
      </c>
      <c r="E83" s="46" t="e">
        <f>IF(#REF!="","",#REF!)</f>
        <v>#REF!</v>
      </c>
      <c r="G83" s="42" t="s">
        <v>28</v>
      </c>
      <c r="H83" s="42" t="s">
        <v>28</v>
      </c>
      <c r="I83" s="42" t="s">
        <v>28</v>
      </c>
      <c r="J83" s="42" t="s">
        <v>28</v>
      </c>
    </row>
    <row r="84" spans="2:10" ht="15.75">
      <c r="B84" s="44" t="e">
        <f>IF(#REF!="","",#REF!)</f>
        <v>#REF!</v>
      </c>
      <c r="C84" s="45" t="e">
        <f>IF(#REF!="","",#REF!)</f>
        <v>#REF!</v>
      </c>
      <c r="D84" s="45" t="e">
        <f>IF(#REF!="","",#REF!)</f>
        <v>#REF!</v>
      </c>
      <c r="E84" s="46" t="e">
        <f>IF(#REF!="","",#REF!)</f>
        <v>#REF!</v>
      </c>
      <c r="G84" s="42" t="s">
        <v>28</v>
      </c>
      <c r="H84" s="42" t="s">
        <v>28</v>
      </c>
      <c r="I84" s="42" t="s">
        <v>28</v>
      </c>
      <c r="J84" s="42" t="s">
        <v>28</v>
      </c>
    </row>
    <row r="85" spans="2:10" ht="15.75">
      <c r="B85" s="44" t="e">
        <f>IF(#REF!="","",#REF!)</f>
        <v>#REF!</v>
      </c>
      <c r="C85" s="45" t="e">
        <f>IF(#REF!="","",#REF!)</f>
        <v>#REF!</v>
      </c>
      <c r="D85" s="45" t="e">
        <f>IF(#REF!="","",#REF!)</f>
        <v>#REF!</v>
      </c>
      <c r="E85" s="46" t="e">
        <f>IF(#REF!="","",#REF!)</f>
        <v>#REF!</v>
      </c>
      <c r="G85" s="42" t="s">
        <v>28</v>
      </c>
      <c r="H85" s="42" t="s">
        <v>28</v>
      </c>
      <c r="I85" s="42" t="s">
        <v>28</v>
      </c>
      <c r="J85" s="42" t="s">
        <v>28</v>
      </c>
    </row>
    <row r="86" spans="2:10" ht="15.75">
      <c r="B86" s="44" t="e">
        <f>IF(#REF!="","",#REF!)</f>
        <v>#REF!</v>
      </c>
      <c r="C86" s="45" t="e">
        <f>IF(#REF!="","",#REF!)</f>
        <v>#REF!</v>
      </c>
      <c r="D86" s="45" t="e">
        <f>IF(#REF!="","",#REF!)</f>
        <v>#REF!</v>
      </c>
      <c r="E86" s="46" t="e">
        <f>IF(#REF!="","",#REF!)</f>
        <v>#REF!</v>
      </c>
      <c r="G86" s="42" t="s">
        <v>28</v>
      </c>
      <c r="H86" s="42" t="s">
        <v>28</v>
      </c>
      <c r="I86" s="42" t="s">
        <v>28</v>
      </c>
      <c r="J86" s="42" t="s">
        <v>28</v>
      </c>
    </row>
    <row r="87" spans="2:10" ht="15.75">
      <c r="B87" s="44" t="e">
        <f>IF(#REF!="","",#REF!)</f>
        <v>#REF!</v>
      </c>
      <c r="C87" s="45" t="e">
        <f>IF(#REF!="","",#REF!)</f>
        <v>#REF!</v>
      </c>
      <c r="D87" s="45" t="e">
        <f>IF(#REF!="","",#REF!)</f>
        <v>#REF!</v>
      </c>
      <c r="E87" s="46" t="e">
        <f>IF(#REF!="","",#REF!)</f>
        <v>#REF!</v>
      </c>
      <c r="G87" s="42" t="s">
        <v>28</v>
      </c>
      <c r="H87" s="42" t="s">
        <v>28</v>
      </c>
      <c r="I87" s="42" t="s">
        <v>28</v>
      </c>
      <c r="J87" s="42" t="s">
        <v>28</v>
      </c>
    </row>
    <row r="88" spans="2:10" ht="15.75">
      <c r="B88" s="44" t="e">
        <f>IF(#REF!="","",#REF!)</f>
        <v>#REF!</v>
      </c>
      <c r="C88" s="45" t="e">
        <f>IF(#REF!="","",#REF!)</f>
        <v>#REF!</v>
      </c>
      <c r="D88" s="45" t="e">
        <f>IF(#REF!="","",#REF!)</f>
        <v>#REF!</v>
      </c>
      <c r="E88" s="46" t="e">
        <f>IF(#REF!="","",#REF!)</f>
        <v>#REF!</v>
      </c>
      <c r="G88" s="42" t="s">
        <v>28</v>
      </c>
      <c r="H88" s="42" t="s">
        <v>28</v>
      </c>
      <c r="I88" s="42" t="s">
        <v>28</v>
      </c>
      <c r="J88" s="42" t="s">
        <v>28</v>
      </c>
    </row>
    <row r="89" spans="2:10" ht="15.75">
      <c r="B89" s="44" t="e">
        <f>IF(#REF!="","",#REF!)</f>
        <v>#REF!</v>
      </c>
      <c r="C89" s="45" t="e">
        <f>IF(#REF!="","",#REF!)</f>
        <v>#REF!</v>
      </c>
      <c r="D89" s="45" t="e">
        <f>IF(#REF!="","",#REF!)</f>
        <v>#REF!</v>
      </c>
      <c r="E89" s="46" t="e">
        <f>IF(#REF!="","",#REF!)</f>
        <v>#REF!</v>
      </c>
      <c r="G89" s="42" t="s">
        <v>28</v>
      </c>
      <c r="H89" s="42" t="s">
        <v>28</v>
      </c>
      <c r="I89" s="42" t="s">
        <v>28</v>
      </c>
      <c r="J89" s="42" t="s">
        <v>28</v>
      </c>
    </row>
    <row r="90" spans="2:10" ht="15.75">
      <c r="B90" s="44" t="e">
        <f>IF(#REF!="","",#REF!)</f>
        <v>#REF!</v>
      </c>
      <c r="C90" s="45" t="e">
        <f>IF(#REF!="","",#REF!)</f>
        <v>#REF!</v>
      </c>
      <c r="D90" s="45" t="e">
        <f>IF(#REF!="","",#REF!)</f>
        <v>#REF!</v>
      </c>
      <c r="E90" s="46" t="e">
        <f>IF(#REF!="","",#REF!)</f>
        <v>#REF!</v>
      </c>
      <c r="G90" s="42" t="s">
        <v>28</v>
      </c>
      <c r="H90" s="42" t="s">
        <v>28</v>
      </c>
      <c r="I90" s="42" t="s">
        <v>28</v>
      </c>
      <c r="J90" s="42" t="s">
        <v>28</v>
      </c>
    </row>
    <row r="91" spans="2:10" ht="15.75">
      <c r="B91" s="44" t="e">
        <f>IF(#REF!="","",#REF!)</f>
        <v>#REF!</v>
      </c>
      <c r="C91" s="45" t="e">
        <f>IF(#REF!="","",#REF!)</f>
        <v>#REF!</v>
      </c>
      <c r="D91" s="45" t="e">
        <f>IF(#REF!="","",#REF!)</f>
        <v>#REF!</v>
      </c>
      <c r="E91" s="46" t="e">
        <f>IF(#REF!="","",#REF!)</f>
        <v>#REF!</v>
      </c>
      <c r="G91" s="42" t="s">
        <v>28</v>
      </c>
      <c r="H91" s="42" t="s">
        <v>28</v>
      </c>
      <c r="I91" s="42" t="s">
        <v>28</v>
      </c>
      <c r="J91" s="42" t="s">
        <v>28</v>
      </c>
    </row>
    <row r="92" spans="2:10" ht="15.75">
      <c r="B92" s="44" t="e">
        <f>IF(#REF!="","",#REF!)</f>
        <v>#REF!</v>
      </c>
      <c r="C92" s="45" t="e">
        <f>IF(#REF!="","",#REF!)</f>
        <v>#REF!</v>
      </c>
      <c r="D92" s="45" t="e">
        <f>IF(#REF!="","",#REF!)</f>
        <v>#REF!</v>
      </c>
      <c r="E92" s="46" t="e">
        <f>IF(#REF!="","",#REF!)</f>
        <v>#REF!</v>
      </c>
      <c r="G92" s="42" t="s">
        <v>28</v>
      </c>
      <c r="H92" s="42" t="s">
        <v>28</v>
      </c>
      <c r="I92" s="42" t="s">
        <v>28</v>
      </c>
      <c r="J92" s="42" t="s">
        <v>28</v>
      </c>
    </row>
    <row r="93" spans="2:10" ht="15.75">
      <c r="B93" s="44" t="e">
        <f>IF(#REF!="","",#REF!)</f>
        <v>#REF!</v>
      </c>
      <c r="C93" s="45" t="e">
        <f>IF(#REF!="","",#REF!)</f>
        <v>#REF!</v>
      </c>
      <c r="D93" s="45" t="e">
        <f>IF(#REF!="","",#REF!)</f>
        <v>#REF!</v>
      </c>
      <c r="E93" s="46" t="e">
        <f>IF(#REF!="","",#REF!)</f>
        <v>#REF!</v>
      </c>
      <c r="G93" s="42" t="s">
        <v>28</v>
      </c>
      <c r="H93" s="42" t="s">
        <v>28</v>
      </c>
      <c r="I93" s="42" t="s">
        <v>28</v>
      </c>
      <c r="J93" s="42" t="s">
        <v>28</v>
      </c>
    </row>
    <row r="94" spans="2:10" ht="15.75">
      <c r="B94" s="44" t="e">
        <f>IF(#REF!="","",#REF!)</f>
        <v>#REF!</v>
      </c>
      <c r="C94" s="45" t="e">
        <f>IF(#REF!="","",#REF!)</f>
        <v>#REF!</v>
      </c>
      <c r="D94" s="45" t="e">
        <f>IF(#REF!="","",#REF!)</f>
        <v>#REF!</v>
      </c>
      <c r="E94" s="46" t="e">
        <f>IF(#REF!="","",#REF!)</f>
        <v>#REF!</v>
      </c>
      <c r="G94" s="42" t="s">
        <v>28</v>
      </c>
      <c r="H94" s="42" t="s">
        <v>28</v>
      </c>
      <c r="I94" s="42" t="s">
        <v>28</v>
      </c>
      <c r="J94" s="42" t="s">
        <v>28</v>
      </c>
    </row>
    <row r="95" spans="2:10" ht="15.75">
      <c r="B95" s="44" t="e">
        <f>IF(#REF!="","",#REF!)</f>
        <v>#REF!</v>
      </c>
      <c r="C95" s="45" t="e">
        <f>IF(#REF!="","",#REF!)</f>
        <v>#REF!</v>
      </c>
      <c r="D95" s="45" t="e">
        <f>IF(#REF!="","",#REF!)</f>
        <v>#REF!</v>
      </c>
      <c r="E95" s="46" t="e">
        <f>IF(#REF!="","",#REF!)</f>
        <v>#REF!</v>
      </c>
      <c r="G95" s="42" t="s">
        <v>28</v>
      </c>
      <c r="H95" s="42" t="s">
        <v>28</v>
      </c>
      <c r="I95" s="42" t="s">
        <v>28</v>
      </c>
      <c r="J95" s="42" t="s">
        <v>28</v>
      </c>
    </row>
    <row r="96" spans="2:10" ht="15.75">
      <c r="B96" s="44" t="e">
        <f>IF(#REF!="","",#REF!)</f>
        <v>#REF!</v>
      </c>
      <c r="C96" s="45" t="e">
        <f>IF(#REF!="","",#REF!)</f>
        <v>#REF!</v>
      </c>
      <c r="D96" s="45" t="e">
        <f>IF(#REF!="","",#REF!)</f>
        <v>#REF!</v>
      </c>
      <c r="E96" s="46" t="e">
        <f>IF(#REF!="","",#REF!)</f>
        <v>#REF!</v>
      </c>
      <c r="G96" s="42" t="s">
        <v>28</v>
      </c>
      <c r="H96" s="42" t="s">
        <v>28</v>
      </c>
      <c r="I96" s="42" t="s">
        <v>28</v>
      </c>
      <c r="J96" s="42" t="s">
        <v>28</v>
      </c>
    </row>
    <row r="97" spans="2:10" ht="15.75">
      <c r="B97" s="44" t="e">
        <f>IF(#REF!="","",#REF!)</f>
        <v>#REF!</v>
      </c>
      <c r="C97" s="45" t="e">
        <f>IF(#REF!="","",#REF!)</f>
        <v>#REF!</v>
      </c>
      <c r="D97" s="45" t="e">
        <f>IF(#REF!="","",#REF!)</f>
        <v>#REF!</v>
      </c>
      <c r="E97" s="46" t="e">
        <f>IF(#REF!="","",#REF!)</f>
        <v>#REF!</v>
      </c>
      <c r="G97" s="42" t="s">
        <v>28</v>
      </c>
      <c r="H97" s="42" t="s">
        <v>28</v>
      </c>
      <c r="I97" s="42" t="s">
        <v>28</v>
      </c>
      <c r="J97" s="42" t="s">
        <v>28</v>
      </c>
    </row>
    <row r="98" spans="2:10" ht="15.75">
      <c r="B98" s="44" t="e">
        <f>IF(#REF!="","",#REF!)</f>
        <v>#REF!</v>
      </c>
      <c r="C98" s="45" t="e">
        <f>IF(#REF!="","",#REF!)</f>
        <v>#REF!</v>
      </c>
      <c r="D98" s="45" t="e">
        <f>IF(#REF!="","",#REF!)</f>
        <v>#REF!</v>
      </c>
      <c r="E98" s="46" t="e">
        <f>IF(#REF!="","",#REF!)</f>
        <v>#REF!</v>
      </c>
      <c r="G98" s="42" t="s">
        <v>28</v>
      </c>
      <c r="H98" s="42" t="s">
        <v>28</v>
      </c>
      <c r="I98" s="42" t="s">
        <v>28</v>
      </c>
      <c r="J98" s="42" t="s">
        <v>28</v>
      </c>
    </row>
    <row r="99" spans="2:10" ht="15.75">
      <c r="B99" s="44" t="e">
        <f>IF(#REF!="","",#REF!)</f>
        <v>#REF!</v>
      </c>
      <c r="C99" s="45" t="e">
        <f>IF(#REF!="","",#REF!)</f>
        <v>#REF!</v>
      </c>
      <c r="D99" s="45" t="e">
        <f>IF(#REF!="","",#REF!)</f>
        <v>#REF!</v>
      </c>
      <c r="E99" s="46" t="e">
        <f>IF(#REF!="","",#REF!)</f>
        <v>#REF!</v>
      </c>
      <c r="G99" s="42" t="s">
        <v>28</v>
      </c>
      <c r="H99" s="42" t="s">
        <v>28</v>
      </c>
      <c r="I99" s="42" t="s">
        <v>28</v>
      </c>
      <c r="J99" s="42" t="s">
        <v>28</v>
      </c>
    </row>
    <row r="100" spans="2:10" ht="15.75">
      <c r="B100" s="44" t="e">
        <f>IF(#REF!="","",#REF!)</f>
        <v>#REF!</v>
      </c>
      <c r="C100" s="45" t="e">
        <f>IF(#REF!="","",#REF!)</f>
        <v>#REF!</v>
      </c>
      <c r="D100" s="45" t="e">
        <f>IF(#REF!="","",#REF!)</f>
        <v>#REF!</v>
      </c>
      <c r="E100" s="46" t="e">
        <f>IF(#REF!="","",#REF!)</f>
        <v>#REF!</v>
      </c>
      <c r="G100" s="42" t="s">
        <v>28</v>
      </c>
      <c r="H100" s="42" t="s">
        <v>28</v>
      </c>
      <c r="I100" s="42" t="s">
        <v>28</v>
      </c>
      <c r="J100" s="42" t="s">
        <v>28</v>
      </c>
    </row>
    <row r="101" spans="2:10" ht="15.75">
      <c r="B101" s="44" t="e">
        <f>IF(#REF!="","",#REF!)</f>
        <v>#REF!</v>
      </c>
      <c r="C101" s="45" t="e">
        <f>IF(#REF!="","",#REF!)</f>
        <v>#REF!</v>
      </c>
      <c r="D101" s="45" t="e">
        <f>IF(#REF!="","",#REF!)</f>
        <v>#REF!</v>
      </c>
      <c r="E101" s="46" t="e">
        <f>IF(#REF!="","",#REF!)</f>
        <v>#REF!</v>
      </c>
      <c r="G101" s="42" t="s">
        <v>28</v>
      </c>
      <c r="H101" s="42" t="s">
        <v>28</v>
      </c>
      <c r="I101" s="42" t="s">
        <v>28</v>
      </c>
      <c r="J101" s="42" t="s">
        <v>28</v>
      </c>
    </row>
    <row r="102" spans="2:10" ht="15.75">
      <c r="B102" s="44" t="e">
        <f>IF(#REF!="","",#REF!)</f>
        <v>#REF!</v>
      </c>
      <c r="C102" s="45" t="e">
        <f>IF(#REF!="","",#REF!)</f>
        <v>#REF!</v>
      </c>
      <c r="D102" s="45" t="e">
        <f>IF(#REF!="","",#REF!)</f>
        <v>#REF!</v>
      </c>
      <c r="E102" s="46" t="e">
        <f>IF(#REF!="","",#REF!)</f>
        <v>#REF!</v>
      </c>
      <c r="G102" s="42" t="s">
        <v>28</v>
      </c>
      <c r="H102" s="42" t="s">
        <v>28</v>
      </c>
      <c r="I102" s="42" t="s">
        <v>28</v>
      </c>
      <c r="J102" s="42" t="s">
        <v>28</v>
      </c>
    </row>
    <row r="103" spans="2:10" ht="15.75">
      <c r="B103" s="44" t="e">
        <f>IF(#REF!="","",#REF!)</f>
        <v>#REF!</v>
      </c>
      <c r="C103" s="45" t="e">
        <f>IF(#REF!="","",#REF!)</f>
        <v>#REF!</v>
      </c>
      <c r="D103" s="45" t="e">
        <f>IF(#REF!="","",#REF!)</f>
        <v>#REF!</v>
      </c>
      <c r="E103" s="46" t="e">
        <f>IF(#REF!="","",#REF!)</f>
        <v>#REF!</v>
      </c>
      <c r="G103" s="42" t="s">
        <v>28</v>
      </c>
      <c r="H103" s="42" t="s">
        <v>28</v>
      </c>
      <c r="I103" s="42" t="s">
        <v>28</v>
      </c>
      <c r="J103" s="42" t="s">
        <v>28</v>
      </c>
    </row>
    <row r="104" spans="2:10" ht="15.75">
      <c r="B104" s="44" t="e">
        <f>IF(#REF!="","",#REF!)</f>
        <v>#REF!</v>
      </c>
      <c r="C104" s="45" t="e">
        <f>IF(#REF!="","",#REF!)</f>
        <v>#REF!</v>
      </c>
      <c r="D104" s="45" t="e">
        <f>IF(#REF!="","",#REF!)</f>
        <v>#REF!</v>
      </c>
      <c r="E104" s="46" t="e">
        <f>IF(#REF!="","",#REF!)</f>
        <v>#REF!</v>
      </c>
      <c r="G104" s="42" t="s">
        <v>28</v>
      </c>
      <c r="H104" s="42" t="s">
        <v>28</v>
      </c>
      <c r="I104" s="42" t="s">
        <v>28</v>
      </c>
      <c r="J104" s="42" t="s">
        <v>28</v>
      </c>
    </row>
    <row r="105" spans="2:10" ht="15.75">
      <c r="B105" s="44" t="e">
        <f>IF(#REF!="","",#REF!)</f>
        <v>#REF!</v>
      </c>
      <c r="C105" s="45" t="e">
        <f>IF(#REF!="","",#REF!)</f>
        <v>#REF!</v>
      </c>
      <c r="D105" s="45" t="e">
        <f>IF(#REF!="","",#REF!)</f>
        <v>#REF!</v>
      </c>
      <c r="E105" s="46" t="e">
        <f>IF(#REF!="","",#REF!)</f>
        <v>#REF!</v>
      </c>
      <c r="G105" s="42" t="s">
        <v>28</v>
      </c>
      <c r="H105" s="42" t="s">
        <v>28</v>
      </c>
      <c r="I105" s="42" t="s">
        <v>28</v>
      </c>
      <c r="J105" s="42" t="s">
        <v>28</v>
      </c>
    </row>
    <row r="106" spans="2:10" ht="15.75">
      <c r="B106" s="44" t="e">
        <f>IF(#REF!="","",#REF!)</f>
        <v>#REF!</v>
      </c>
      <c r="C106" s="45" t="e">
        <f>IF(#REF!="","",#REF!)</f>
        <v>#REF!</v>
      </c>
      <c r="D106" s="45" t="e">
        <f>IF(#REF!="","",#REF!)</f>
        <v>#REF!</v>
      </c>
      <c r="E106" s="46" t="e">
        <f>IF(#REF!="","",#REF!)</f>
        <v>#REF!</v>
      </c>
      <c r="G106" s="42" t="s">
        <v>28</v>
      </c>
      <c r="H106" s="42" t="s">
        <v>28</v>
      </c>
      <c r="I106" s="42" t="s">
        <v>28</v>
      </c>
      <c r="J106" s="42" t="s">
        <v>28</v>
      </c>
    </row>
    <row r="107" spans="2:10" ht="15.75">
      <c r="B107" s="44" t="e">
        <f>IF(#REF!="","",#REF!)</f>
        <v>#REF!</v>
      </c>
      <c r="C107" s="45" t="e">
        <f>IF(#REF!="","",#REF!)</f>
        <v>#REF!</v>
      </c>
      <c r="D107" s="45" t="e">
        <f>IF(#REF!="","",#REF!)</f>
        <v>#REF!</v>
      </c>
      <c r="E107" s="46" t="e">
        <f>IF(#REF!="","",#REF!)</f>
        <v>#REF!</v>
      </c>
      <c r="G107" s="42" t="s">
        <v>28</v>
      </c>
      <c r="H107" s="42" t="s">
        <v>28</v>
      </c>
      <c r="I107" s="42" t="s">
        <v>28</v>
      </c>
      <c r="J107" s="42" t="s">
        <v>28</v>
      </c>
    </row>
    <row r="108" spans="2:10" ht="15.75">
      <c r="B108" s="44" t="e">
        <f>IF(#REF!="","",#REF!)</f>
        <v>#REF!</v>
      </c>
      <c r="C108" s="45" t="e">
        <f>IF(#REF!="","",#REF!)</f>
        <v>#REF!</v>
      </c>
      <c r="D108" s="45" t="e">
        <f>IF(#REF!="","",#REF!)</f>
        <v>#REF!</v>
      </c>
      <c r="E108" s="46" t="e">
        <f>IF(#REF!="","",#REF!)</f>
        <v>#REF!</v>
      </c>
      <c r="G108" s="42" t="s">
        <v>28</v>
      </c>
      <c r="H108" s="42" t="s">
        <v>28</v>
      </c>
      <c r="I108" s="42" t="s">
        <v>28</v>
      </c>
      <c r="J108" s="42" t="s">
        <v>28</v>
      </c>
    </row>
    <row r="109" spans="2:10" ht="15.75">
      <c r="B109" s="44" t="e">
        <f>IF(#REF!="","",#REF!)</f>
        <v>#REF!</v>
      </c>
      <c r="C109" s="45" t="e">
        <f>IF(#REF!="","",#REF!)</f>
        <v>#REF!</v>
      </c>
      <c r="D109" s="45" t="e">
        <f>IF(#REF!="","",#REF!)</f>
        <v>#REF!</v>
      </c>
      <c r="E109" s="46" t="e">
        <f>IF(#REF!="","",#REF!)</f>
        <v>#REF!</v>
      </c>
      <c r="G109" s="42" t="s">
        <v>28</v>
      </c>
      <c r="H109" s="42" t="s">
        <v>28</v>
      </c>
      <c r="I109" s="42" t="s">
        <v>28</v>
      </c>
      <c r="J109" s="42" t="s">
        <v>28</v>
      </c>
    </row>
    <row r="110" spans="2:10" ht="15.75">
      <c r="B110" s="44" t="e">
        <f>IF(#REF!="","",#REF!)</f>
        <v>#REF!</v>
      </c>
      <c r="C110" s="45" t="e">
        <f>IF(#REF!="","",#REF!)</f>
        <v>#REF!</v>
      </c>
      <c r="D110" s="45" t="e">
        <f>IF(#REF!="","",#REF!)</f>
        <v>#REF!</v>
      </c>
      <c r="E110" s="46" t="e">
        <f>IF(#REF!="","",#REF!)</f>
        <v>#REF!</v>
      </c>
      <c r="G110" s="42" t="s">
        <v>28</v>
      </c>
      <c r="H110" s="42" t="s">
        <v>28</v>
      </c>
      <c r="I110" s="42" t="s">
        <v>28</v>
      </c>
      <c r="J110" s="42" t="s">
        <v>28</v>
      </c>
    </row>
    <row r="111" spans="2:10" ht="15.75">
      <c r="B111" s="44" t="e">
        <f>IF(#REF!="","",#REF!)</f>
        <v>#REF!</v>
      </c>
      <c r="C111" s="45" t="e">
        <f>IF(#REF!="","",#REF!)</f>
        <v>#REF!</v>
      </c>
      <c r="D111" s="45" t="e">
        <f>IF(#REF!="","",#REF!)</f>
        <v>#REF!</v>
      </c>
      <c r="E111" s="46" t="e">
        <f>IF(#REF!="","",#REF!)</f>
        <v>#REF!</v>
      </c>
      <c r="G111" s="42" t="s">
        <v>28</v>
      </c>
      <c r="H111" s="42" t="s">
        <v>28</v>
      </c>
      <c r="I111" s="42" t="s">
        <v>28</v>
      </c>
      <c r="J111" s="42" t="s">
        <v>28</v>
      </c>
    </row>
    <row r="112" spans="2:10" ht="15.75">
      <c r="B112" s="44" t="e">
        <f>IF(#REF!="","",#REF!)</f>
        <v>#REF!</v>
      </c>
      <c r="C112" s="45" t="e">
        <f>IF(#REF!="","",#REF!)</f>
        <v>#REF!</v>
      </c>
      <c r="D112" s="45" t="e">
        <f>IF(#REF!="","",#REF!)</f>
        <v>#REF!</v>
      </c>
      <c r="E112" s="46" t="e">
        <f>IF(#REF!="","",#REF!)</f>
        <v>#REF!</v>
      </c>
      <c r="G112" s="42" t="s">
        <v>28</v>
      </c>
      <c r="H112" s="42" t="s">
        <v>28</v>
      </c>
      <c r="I112" s="42" t="s">
        <v>28</v>
      </c>
      <c r="J112" s="42" t="s">
        <v>28</v>
      </c>
    </row>
    <row r="113" spans="2:10" ht="15.75">
      <c r="B113" s="44" t="e">
        <f>IF(#REF!="","",#REF!)</f>
        <v>#REF!</v>
      </c>
      <c r="C113" s="45" t="e">
        <f>IF(#REF!="","",#REF!)</f>
        <v>#REF!</v>
      </c>
      <c r="D113" s="45" t="e">
        <f>IF(#REF!="","",#REF!)</f>
        <v>#REF!</v>
      </c>
      <c r="E113" s="46" t="e">
        <f>IF(#REF!="","",#REF!)</f>
        <v>#REF!</v>
      </c>
      <c r="G113" s="42" t="s">
        <v>28</v>
      </c>
      <c r="H113" s="42" t="s">
        <v>28</v>
      </c>
      <c r="I113" s="42" t="s">
        <v>28</v>
      </c>
      <c r="J113" s="42" t="s">
        <v>28</v>
      </c>
    </row>
    <row r="114" spans="2:10" ht="15.75">
      <c r="B114" s="44" t="e">
        <f>IF(#REF!="","",#REF!)</f>
        <v>#REF!</v>
      </c>
      <c r="C114" s="45" t="e">
        <f>IF(#REF!="","",#REF!)</f>
        <v>#REF!</v>
      </c>
      <c r="D114" s="45" t="e">
        <f>IF(#REF!="","",#REF!)</f>
        <v>#REF!</v>
      </c>
      <c r="E114" s="46" t="e">
        <f>IF(#REF!="","",#REF!)</f>
        <v>#REF!</v>
      </c>
      <c r="G114" s="42" t="s">
        <v>28</v>
      </c>
      <c r="H114" s="42" t="s">
        <v>28</v>
      </c>
      <c r="I114" s="42" t="s">
        <v>28</v>
      </c>
      <c r="J114" s="42" t="s">
        <v>28</v>
      </c>
    </row>
    <row r="115" spans="2:10" ht="15.75">
      <c r="B115" s="44" t="e">
        <f>IF(#REF!="","",#REF!)</f>
        <v>#REF!</v>
      </c>
      <c r="C115" s="45" t="e">
        <f>IF(#REF!="","",#REF!)</f>
        <v>#REF!</v>
      </c>
      <c r="D115" s="45" t="e">
        <f>IF(#REF!="","",#REF!)</f>
        <v>#REF!</v>
      </c>
      <c r="E115" s="46" t="e">
        <f>IF(#REF!="","",#REF!)</f>
        <v>#REF!</v>
      </c>
      <c r="G115" s="42" t="s">
        <v>28</v>
      </c>
      <c r="H115" s="42" t="s">
        <v>28</v>
      </c>
      <c r="I115" s="42" t="s">
        <v>28</v>
      </c>
      <c r="J115" s="42" t="s">
        <v>28</v>
      </c>
    </row>
    <row r="116" spans="2:10" ht="15.75">
      <c r="B116" s="44" t="e">
        <f>IF(#REF!="","",#REF!)</f>
        <v>#REF!</v>
      </c>
      <c r="C116" s="45" t="e">
        <f>IF(#REF!="","",#REF!)</f>
        <v>#REF!</v>
      </c>
      <c r="D116" s="45" t="e">
        <f>IF(#REF!="","",#REF!)</f>
        <v>#REF!</v>
      </c>
      <c r="E116" s="46" t="e">
        <f>IF(#REF!="","",#REF!)</f>
        <v>#REF!</v>
      </c>
      <c r="G116" s="42" t="s">
        <v>28</v>
      </c>
      <c r="H116" s="42" t="s">
        <v>28</v>
      </c>
      <c r="I116" s="42" t="s">
        <v>28</v>
      </c>
      <c r="J116" s="42" t="s">
        <v>28</v>
      </c>
    </row>
    <row r="117" spans="2:10" ht="15.75">
      <c r="B117" s="44" t="e">
        <f>IF(#REF!="","",#REF!)</f>
        <v>#REF!</v>
      </c>
      <c r="C117" s="45" t="e">
        <f>IF(#REF!="","",#REF!)</f>
        <v>#REF!</v>
      </c>
      <c r="D117" s="45" t="e">
        <f>IF(#REF!="","",#REF!)</f>
        <v>#REF!</v>
      </c>
      <c r="E117" s="46" t="e">
        <f>IF(#REF!="","",#REF!)</f>
        <v>#REF!</v>
      </c>
      <c r="G117" s="42" t="s">
        <v>28</v>
      </c>
      <c r="H117" s="42" t="s">
        <v>28</v>
      </c>
      <c r="I117" s="42" t="s">
        <v>28</v>
      </c>
      <c r="J117" s="42" t="s">
        <v>28</v>
      </c>
    </row>
    <row r="118" spans="2:10" ht="15.75">
      <c r="B118" s="44" t="e">
        <f>IF(#REF!="","",#REF!)</f>
        <v>#REF!</v>
      </c>
      <c r="C118" s="45" t="e">
        <f>IF(#REF!="","",#REF!)</f>
        <v>#REF!</v>
      </c>
      <c r="D118" s="45" t="e">
        <f>IF(#REF!="","",#REF!)</f>
        <v>#REF!</v>
      </c>
      <c r="E118" s="46" t="e">
        <f>IF(#REF!="","",#REF!)</f>
        <v>#REF!</v>
      </c>
      <c r="G118" s="42" t="s">
        <v>28</v>
      </c>
      <c r="H118" s="42" t="s">
        <v>28</v>
      </c>
      <c r="I118" s="42" t="s">
        <v>28</v>
      </c>
      <c r="J118" s="42" t="s">
        <v>28</v>
      </c>
    </row>
    <row r="119" spans="2:10" ht="15.75">
      <c r="B119" s="44" t="e">
        <f>IF(#REF!="","",#REF!)</f>
        <v>#REF!</v>
      </c>
      <c r="C119" s="45" t="e">
        <f>IF(#REF!="","",#REF!)</f>
        <v>#REF!</v>
      </c>
      <c r="D119" s="45" t="e">
        <f>IF(#REF!="","",#REF!)</f>
        <v>#REF!</v>
      </c>
      <c r="E119" s="46" t="e">
        <f>IF(#REF!="","",#REF!)</f>
        <v>#REF!</v>
      </c>
      <c r="G119" s="42" t="s">
        <v>28</v>
      </c>
      <c r="H119" s="42" t="s">
        <v>28</v>
      </c>
      <c r="I119" s="42" t="s">
        <v>28</v>
      </c>
      <c r="J119" s="42" t="s">
        <v>28</v>
      </c>
    </row>
    <row r="120" spans="2:10" ht="15.75">
      <c r="B120" s="44" t="e">
        <f>IF(#REF!="","",#REF!)</f>
        <v>#REF!</v>
      </c>
      <c r="C120" s="45" t="e">
        <f>IF(#REF!="","",#REF!)</f>
        <v>#REF!</v>
      </c>
      <c r="D120" s="45" t="e">
        <f>IF(#REF!="","",#REF!)</f>
        <v>#REF!</v>
      </c>
      <c r="E120" s="46" t="e">
        <f>IF(#REF!="","",#REF!)</f>
        <v>#REF!</v>
      </c>
      <c r="G120" s="42" t="s">
        <v>28</v>
      </c>
      <c r="H120" s="42" t="s">
        <v>28</v>
      </c>
      <c r="I120" s="42" t="s">
        <v>28</v>
      </c>
      <c r="J120" s="42" t="s">
        <v>28</v>
      </c>
    </row>
    <row r="121" spans="2:10" ht="15.75">
      <c r="B121" s="44" t="e">
        <f>IF(#REF!="","",#REF!)</f>
        <v>#REF!</v>
      </c>
      <c r="C121" s="45" t="e">
        <f>IF(#REF!="","",#REF!)</f>
        <v>#REF!</v>
      </c>
      <c r="D121" s="45" t="e">
        <f>IF(#REF!="","",#REF!)</f>
        <v>#REF!</v>
      </c>
      <c r="E121" s="46" t="e">
        <f>IF(#REF!="","",#REF!)</f>
        <v>#REF!</v>
      </c>
      <c r="G121" s="42" t="s">
        <v>28</v>
      </c>
      <c r="H121" s="42" t="s">
        <v>28</v>
      </c>
      <c r="I121" s="42" t="s">
        <v>28</v>
      </c>
      <c r="J121" s="42" t="s">
        <v>28</v>
      </c>
    </row>
    <row r="122" spans="2:10" ht="15.75">
      <c r="B122" s="44" t="e">
        <f>IF(#REF!="","",#REF!)</f>
        <v>#REF!</v>
      </c>
      <c r="C122" s="45" t="e">
        <f>IF(#REF!="","",#REF!)</f>
        <v>#REF!</v>
      </c>
      <c r="D122" s="45" t="e">
        <f>IF(#REF!="","",#REF!)</f>
        <v>#REF!</v>
      </c>
      <c r="E122" s="46" t="e">
        <f>IF(#REF!="","",#REF!)</f>
        <v>#REF!</v>
      </c>
      <c r="G122" s="42" t="s">
        <v>28</v>
      </c>
      <c r="H122" s="42" t="s">
        <v>28</v>
      </c>
      <c r="I122" s="42" t="s">
        <v>28</v>
      </c>
      <c r="J122" s="42" t="s">
        <v>28</v>
      </c>
    </row>
    <row r="123" spans="2:10" ht="15.75">
      <c r="B123" s="44" t="e">
        <f>IF(#REF!="","",#REF!)</f>
        <v>#REF!</v>
      </c>
      <c r="C123" s="45" t="e">
        <f>IF(#REF!="","",#REF!)</f>
        <v>#REF!</v>
      </c>
      <c r="D123" s="45" t="e">
        <f>IF(#REF!="","",#REF!)</f>
        <v>#REF!</v>
      </c>
      <c r="E123" s="46" t="e">
        <f>IF(#REF!="","",#REF!)</f>
        <v>#REF!</v>
      </c>
      <c r="G123" s="42" t="s">
        <v>28</v>
      </c>
      <c r="H123" s="42" t="s">
        <v>28</v>
      </c>
      <c r="I123" s="42" t="s">
        <v>28</v>
      </c>
      <c r="J123" s="42" t="s">
        <v>28</v>
      </c>
    </row>
    <row r="124" spans="2:10" ht="15.75">
      <c r="B124" s="44" t="e">
        <f>IF(#REF!="","",#REF!)</f>
        <v>#REF!</v>
      </c>
      <c r="C124" s="45" t="e">
        <f>IF(#REF!="","",#REF!)</f>
        <v>#REF!</v>
      </c>
      <c r="D124" s="45" t="e">
        <f>IF(#REF!="","",#REF!)</f>
        <v>#REF!</v>
      </c>
      <c r="E124" s="46" t="e">
        <f>IF(#REF!="","",#REF!)</f>
        <v>#REF!</v>
      </c>
      <c r="G124" s="42" t="s">
        <v>28</v>
      </c>
      <c r="H124" s="42" t="s">
        <v>28</v>
      </c>
      <c r="I124" s="42" t="s">
        <v>28</v>
      </c>
      <c r="J124" s="42" t="s">
        <v>28</v>
      </c>
    </row>
    <row r="125" spans="2:10" ht="15.75">
      <c r="B125" s="44" t="e">
        <f>IF(#REF!="","",#REF!)</f>
        <v>#REF!</v>
      </c>
      <c r="C125" s="45" t="e">
        <f>IF(#REF!="","",#REF!)</f>
        <v>#REF!</v>
      </c>
      <c r="D125" s="45" t="e">
        <f>IF(#REF!="","",#REF!)</f>
        <v>#REF!</v>
      </c>
      <c r="E125" s="46" t="e">
        <f>IF(#REF!="","",#REF!)</f>
        <v>#REF!</v>
      </c>
      <c r="G125" s="42" t="s">
        <v>28</v>
      </c>
      <c r="H125" s="42" t="s">
        <v>28</v>
      </c>
      <c r="I125" s="42" t="s">
        <v>28</v>
      </c>
      <c r="J125" s="42" t="s">
        <v>28</v>
      </c>
    </row>
    <row r="126" spans="2:10" ht="15.75">
      <c r="B126" s="44" t="e">
        <f>IF(#REF!="","",#REF!)</f>
        <v>#REF!</v>
      </c>
      <c r="C126" s="45" t="e">
        <f>IF(#REF!="","",#REF!)</f>
        <v>#REF!</v>
      </c>
      <c r="D126" s="45" t="e">
        <f>IF(#REF!="","",#REF!)</f>
        <v>#REF!</v>
      </c>
      <c r="E126" s="46" t="e">
        <f>IF(#REF!="","",#REF!)</f>
        <v>#REF!</v>
      </c>
      <c r="G126" s="42" t="s">
        <v>28</v>
      </c>
      <c r="H126" s="42" t="s">
        <v>28</v>
      </c>
      <c r="I126" s="42" t="s">
        <v>28</v>
      </c>
      <c r="J126" s="42" t="s">
        <v>28</v>
      </c>
    </row>
    <row r="127" spans="2:10" ht="15.75">
      <c r="B127" s="44" t="e">
        <f>IF(#REF!="","",#REF!)</f>
        <v>#REF!</v>
      </c>
      <c r="C127" s="45" t="e">
        <f>IF(#REF!="","",#REF!)</f>
        <v>#REF!</v>
      </c>
      <c r="D127" s="45" t="e">
        <f>IF(#REF!="","",#REF!)</f>
        <v>#REF!</v>
      </c>
      <c r="E127" s="46" t="e">
        <f>IF(#REF!="","",#REF!)</f>
        <v>#REF!</v>
      </c>
      <c r="G127" s="42" t="s">
        <v>28</v>
      </c>
      <c r="H127" s="42" t="s">
        <v>28</v>
      </c>
      <c r="I127" s="42" t="s">
        <v>28</v>
      </c>
      <c r="J127" s="42" t="s">
        <v>28</v>
      </c>
    </row>
    <row r="128" spans="2:10" ht="15.75">
      <c r="B128" s="44" t="e">
        <f>IF(#REF!="","",#REF!)</f>
        <v>#REF!</v>
      </c>
      <c r="C128" s="45" t="e">
        <f>IF(#REF!="","",#REF!)</f>
        <v>#REF!</v>
      </c>
      <c r="D128" s="45" t="e">
        <f>IF(#REF!="","",#REF!)</f>
        <v>#REF!</v>
      </c>
      <c r="E128" s="46" t="e">
        <f>IF(#REF!="","",#REF!)</f>
        <v>#REF!</v>
      </c>
      <c r="G128" s="42" t="s">
        <v>28</v>
      </c>
      <c r="H128" s="42" t="s">
        <v>28</v>
      </c>
      <c r="I128" s="42" t="s">
        <v>28</v>
      </c>
      <c r="J128" s="42" t="s">
        <v>28</v>
      </c>
    </row>
    <row r="129" spans="2:10" ht="16.5" thickBot="1">
      <c r="B129" s="115" t="e">
        <f>IF(#REF!="","",#REF!)</f>
        <v>#REF!</v>
      </c>
      <c r="C129" s="45" t="e">
        <f>IF(#REF!="","",#REF!)</f>
        <v>#REF!</v>
      </c>
      <c r="D129" s="45" t="e">
        <f>IF(#REF!="","",#REF!)</f>
        <v>#REF!</v>
      </c>
      <c r="E129" s="46" t="e">
        <f>IF(#REF!="","",#REF!)</f>
        <v>#REF!</v>
      </c>
      <c r="G129" s="42" t="s">
        <v>28</v>
      </c>
      <c r="H129" s="42" t="s">
        <v>28</v>
      </c>
      <c r="I129" s="42" t="s">
        <v>28</v>
      </c>
      <c r="J129" s="42" t="s">
        <v>28</v>
      </c>
    </row>
    <row r="130" spans="2:10" ht="15.75">
      <c r="B130" s="114" t="e">
        <f>IF(#REF!="","",#REF!)</f>
        <v>#REF!</v>
      </c>
      <c r="C130" s="45" t="e">
        <f>IF(#REF!="","",#REF!)</f>
        <v>#REF!</v>
      </c>
      <c r="D130" s="45" t="e">
        <f>IF(#REF!="","",#REF!)</f>
        <v>#REF!</v>
      </c>
      <c r="E130" s="46" t="e">
        <f>IF(#REF!="","",#REF!)</f>
        <v>#REF!</v>
      </c>
      <c r="G130" s="42" t="s">
        <v>28</v>
      </c>
      <c r="H130" s="42" t="s">
        <v>28</v>
      </c>
      <c r="I130" s="42" t="s">
        <v>28</v>
      </c>
      <c r="J130" s="42" t="s">
        <v>28</v>
      </c>
    </row>
    <row r="131" spans="2:10" ht="15.75">
      <c r="B131" s="44" t="e">
        <f>IF(#REF!="","",#REF!)</f>
        <v>#REF!</v>
      </c>
      <c r="C131" s="45" t="e">
        <f>IF(#REF!="","",#REF!)</f>
        <v>#REF!</v>
      </c>
      <c r="D131" s="45" t="e">
        <f>IF(#REF!="","",#REF!)</f>
        <v>#REF!</v>
      </c>
      <c r="E131" s="46" t="e">
        <f>IF(#REF!="","",#REF!)</f>
        <v>#REF!</v>
      </c>
      <c r="G131" s="42" t="s">
        <v>28</v>
      </c>
      <c r="H131" s="42" t="s">
        <v>28</v>
      </c>
      <c r="I131" s="42" t="s">
        <v>28</v>
      </c>
      <c r="J131" s="42" t="s">
        <v>28</v>
      </c>
    </row>
    <row r="132" spans="2:10" ht="15.75">
      <c r="B132" s="44" t="e">
        <f>IF(#REF!="","",#REF!)</f>
        <v>#REF!</v>
      </c>
      <c r="C132" s="45" t="e">
        <f>IF(#REF!="","",#REF!)</f>
        <v>#REF!</v>
      </c>
      <c r="D132" s="45" t="e">
        <f>IF(#REF!="","",#REF!)</f>
        <v>#REF!</v>
      </c>
      <c r="E132" s="46" t="e">
        <f>IF(#REF!="","",#REF!)</f>
        <v>#REF!</v>
      </c>
      <c r="G132" s="42" t="s">
        <v>28</v>
      </c>
      <c r="H132" s="42" t="s">
        <v>28</v>
      </c>
      <c r="I132" s="42" t="s">
        <v>28</v>
      </c>
      <c r="J132" s="42" t="s">
        <v>28</v>
      </c>
    </row>
    <row r="133" spans="2:10" ht="15.75">
      <c r="B133" s="44" t="e">
        <f>IF(#REF!="","",#REF!)</f>
        <v>#REF!</v>
      </c>
      <c r="C133" s="45" t="e">
        <f>IF(#REF!="","",#REF!)</f>
        <v>#REF!</v>
      </c>
      <c r="D133" s="45" t="e">
        <f>IF(#REF!="","",#REF!)</f>
        <v>#REF!</v>
      </c>
      <c r="E133" s="46" t="e">
        <f>IF(#REF!="","",#REF!)</f>
        <v>#REF!</v>
      </c>
      <c r="G133" s="42" t="s">
        <v>28</v>
      </c>
      <c r="H133" s="42" t="s">
        <v>28</v>
      </c>
      <c r="I133" s="42" t="s">
        <v>28</v>
      </c>
      <c r="J133" s="42" t="s">
        <v>28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3" right="0.5905511811023623" top="0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8"/>
  <dimension ref="A1:O70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.00390625" style="82" customWidth="1"/>
    <col min="2" max="2" width="9.375" style="82" bestFit="1" customWidth="1"/>
    <col min="3" max="16384" width="9.125" style="82" customWidth="1"/>
  </cols>
  <sheetData>
    <row r="1" ht="11.25">
      <c r="A1" s="88"/>
    </row>
    <row r="2" ht="11.25">
      <c r="A2" s="95">
        <v>1</v>
      </c>
    </row>
    <row r="4" ht="6.75" customHeight="1">
      <c r="A4" s="96"/>
    </row>
    <row r="5" ht="11.25" customHeight="1">
      <c r="B5" s="82" t="s">
        <v>27</v>
      </c>
    </row>
    <row r="6" ht="11.25" customHeight="1">
      <c r="C6" s="82">
        <f>IF(B6&gt;0,B6,"")</f>
      </c>
    </row>
    <row r="7" spans="1:15" ht="11.25" customHeight="1">
      <c r="A7" s="82">
        <v>1</v>
      </c>
      <c r="B7" s="88" t="e">
        <f ca="1">INDIRECT(CONCATENATE("[Singles_draw_KO_nejD.xls]Draw!","D2"))</f>
        <v>#REF!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1.25" customHeight="1">
      <c r="A8" s="82">
        <v>2</v>
      </c>
      <c r="B8" s="88" t="e">
        <f ca="1">INDIRECT(CONCATENATE("[Singles_draw_KO_nejD.xls]Draw!","D3"))</f>
        <v>#REF!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1.25" customHeight="1">
      <c r="A9" s="82">
        <v>3</v>
      </c>
      <c r="B9" s="88" t="e">
        <f ca="1">INDIRECT(CONCATENATE("[Singles_draw_KO_nejD.xls]Draw!","D4"))</f>
        <v>#REF!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11.25" customHeight="1">
      <c r="A10" s="82">
        <v>4</v>
      </c>
      <c r="B10" s="88" t="e">
        <f ca="1">INDIRECT(CONCATENATE("[Singles_draw_KO_nejD.xls]Draw!","D5"))</f>
        <v>#REF!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11.25" customHeight="1">
      <c r="A11" s="82">
        <v>5</v>
      </c>
      <c r="B11" s="88" t="e">
        <f ca="1">INDIRECT(CONCATENATE("[Singles_draw_KO_nejD.xls]Draw!","D6"))</f>
        <v>#REF!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11.25" customHeight="1">
      <c r="A12" s="82">
        <v>6</v>
      </c>
      <c r="B12" s="88" t="e">
        <f ca="1">INDIRECT(CONCATENATE("[Singles_draw_KO_nejD.xls]Draw!","D7"))</f>
        <v>#REF!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11.25">
      <c r="A13" s="82">
        <v>7</v>
      </c>
      <c r="B13" s="88" t="e">
        <f ca="1">INDIRECT(CONCATENATE("[Singles_draw_KO_nejD.xls]Draw!","D8"))</f>
        <v>#REF!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1.25">
      <c r="A14" s="82">
        <v>8</v>
      </c>
      <c r="B14" s="88" t="e">
        <f ca="1">INDIRECT(CONCATENATE("[Singles_draw_KO_nejD.xls]Draw!","D9"))</f>
        <v>#REF!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1.25">
      <c r="A15" s="82">
        <v>9</v>
      </c>
      <c r="B15" s="88" t="e">
        <f ca="1">INDIRECT(CONCATENATE("[Singles_draw_KO_nejD.xls]Draw!","D10"))</f>
        <v>#REF!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11.25">
      <c r="A16" s="82">
        <v>10</v>
      </c>
      <c r="B16" s="88" t="e">
        <f ca="1">INDIRECT(CONCATENATE("[Singles_draw_KO_nejD.xls]Draw!","D11"))</f>
        <v>#REF!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11.25">
      <c r="A17" s="82">
        <v>11</v>
      </c>
      <c r="B17" s="88" t="e">
        <f ca="1">INDIRECT(CONCATENATE("[Singles_draw_KO_nejD.xls]Draw!","D12"))</f>
        <v>#REF!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11.25">
      <c r="A18" s="82">
        <v>12</v>
      </c>
      <c r="B18" s="88" t="e">
        <f ca="1">INDIRECT(CONCATENATE("[Singles_draw_KO_nejD.xls]Draw!","D13"))</f>
        <v>#REF!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11.25">
      <c r="A19" s="82">
        <v>13</v>
      </c>
      <c r="B19" s="88" t="e">
        <f ca="1">INDIRECT(CONCATENATE("[Singles_draw_KO_nejD.xls]Draw!","D14"))</f>
        <v>#REF!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1.25">
      <c r="A20" s="82">
        <v>14</v>
      </c>
      <c r="B20" s="88" t="e">
        <f ca="1">INDIRECT(CONCATENATE("[Singles_draw_KO_nejD.xls]Draw!","D15"))</f>
        <v>#REF!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1.25">
      <c r="A21" s="82">
        <v>15</v>
      </c>
      <c r="B21" s="88" t="e">
        <f ca="1">INDIRECT(CONCATENATE("[Singles_draw_KO_nejD.xls]Draw!","D16"))</f>
        <v>#REF!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11.25">
      <c r="A22" s="82">
        <v>16</v>
      </c>
      <c r="B22" s="88" t="e">
        <f ca="1">INDIRECT(CONCATENATE("[Singles_draw_KO_nejD.xls]Draw!","D17"))</f>
        <v>#REF!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11.25">
      <c r="A23" s="82">
        <v>17</v>
      </c>
      <c r="B23" s="88" t="e">
        <f ca="1">INDIRECT(CONCATENATE("[Singles_draw_KO_nejD.xls]Draw!","D18"))</f>
        <v>#REF!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11.25">
      <c r="A24" s="82">
        <v>18</v>
      </c>
      <c r="B24" s="88" t="e">
        <f ca="1">INDIRECT(CONCATENATE("[Singles_draw_KO_nejD.xls]Draw!","D19"))</f>
        <v>#REF!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1.25">
      <c r="A25" s="82">
        <v>19</v>
      </c>
      <c r="B25" s="88" t="e">
        <f ca="1">INDIRECT(CONCATENATE("[Singles_draw_KO_nejD.xls]Draw!","D20"))</f>
        <v>#REF!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11.25">
      <c r="A26" s="82">
        <v>20</v>
      </c>
      <c r="B26" s="88" t="e">
        <f ca="1">INDIRECT(CONCATENATE("[Singles_draw_KO_nejD.xls]Draw!","D21"))</f>
        <v>#REF!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1:15" ht="11.25">
      <c r="A27" s="82">
        <v>21</v>
      </c>
      <c r="B27" s="88" t="e">
        <f ca="1">INDIRECT(CONCATENATE("[Singles_draw_KO_nejD.xls]Draw!","D22"))</f>
        <v>#REF!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5" ht="11.25">
      <c r="A28" s="82">
        <v>22</v>
      </c>
      <c r="B28" s="88" t="e">
        <f ca="1">INDIRECT(CONCATENATE("[Singles_draw_KO_nejD.xls]Draw!","D23"))</f>
        <v>#REF!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11.25">
      <c r="A29" s="82">
        <v>23</v>
      </c>
      <c r="B29" s="88" t="e">
        <f ca="1">INDIRECT(CONCATENATE("[Singles_draw_KO_nejD.xls]Draw!","D24"))</f>
        <v>#REF!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11.25">
      <c r="A30" s="82">
        <v>24</v>
      </c>
      <c r="B30" s="88" t="e">
        <f ca="1">INDIRECT(CONCATENATE("[Singles_draw_KO_nejD.xls]Draw!","D25"))</f>
        <v>#REF!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1.25">
      <c r="A31" s="82">
        <v>25</v>
      </c>
      <c r="B31" s="88" t="e">
        <f ca="1">INDIRECT(CONCATENATE("[Singles_draw_KO_nejD.xls]Draw!","D26"))</f>
        <v>#REF!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1:15" ht="11.25">
      <c r="A32" s="82">
        <v>26</v>
      </c>
      <c r="B32" s="88" t="e">
        <f ca="1">INDIRECT(CONCATENATE("[Singles_draw_KO_nejD.xls]Draw!","D27"))</f>
        <v>#REF!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11.25">
      <c r="A33" s="82">
        <v>27</v>
      </c>
      <c r="B33" s="88" t="e">
        <f ca="1">INDIRECT(CONCATENATE("[Singles_draw_KO_nejD.xls]Draw!","D28"))</f>
        <v>#REF!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11.25">
      <c r="A34" s="82">
        <v>28</v>
      </c>
      <c r="B34" s="88" t="e">
        <f ca="1">INDIRECT(CONCATENATE("[Singles_draw_KO_nejD.xls]Draw!","D29"))</f>
        <v>#REF!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11.25">
      <c r="A35" s="82">
        <v>29</v>
      </c>
      <c r="B35" s="88" t="e">
        <f ca="1">INDIRECT(CONCATENATE("[Singles_draw_KO_nejD.xls]Draw!","D30"))</f>
        <v>#REF!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11.25">
      <c r="A36" s="82">
        <v>30</v>
      </c>
      <c r="B36" s="88" t="e">
        <f ca="1">INDIRECT(CONCATENATE("[Singles_draw_KO_nejD.xls]Draw!","D31"))</f>
        <v>#REF!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 ht="11.25">
      <c r="A37" s="82">
        <v>31</v>
      </c>
      <c r="B37" s="88" t="e">
        <f ca="1">INDIRECT(CONCATENATE("[Singles_draw_KO_nejD.xls]Draw!","D32"))</f>
        <v>#REF!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 ht="11.25">
      <c r="A38" s="82">
        <v>32</v>
      </c>
      <c r="B38" s="88" t="e">
        <f ca="1">INDIRECT(CONCATENATE("[Singles_draw_KO_nejD.xls]Draw!","D33"))</f>
        <v>#REF!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1:2" ht="11.25">
      <c r="A39" s="82">
        <v>33</v>
      </c>
      <c r="B39" s="88" t="e">
        <f ca="1">INDIRECT(CONCATENATE("[Singles_draw_KO_nejD.xls]Draw!","D34"))</f>
        <v>#REF!</v>
      </c>
    </row>
    <row r="40" spans="1:2" ht="11.25">
      <c r="A40" s="82">
        <v>34</v>
      </c>
      <c r="B40" s="88" t="e">
        <f ca="1">INDIRECT(CONCATENATE("[Singles_draw_KO_nejD.xls]Draw!","D35"))</f>
        <v>#REF!</v>
      </c>
    </row>
    <row r="41" spans="1:2" ht="11.25">
      <c r="A41" s="82">
        <v>35</v>
      </c>
      <c r="B41" s="88" t="e">
        <f ca="1">INDIRECT(CONCATENATE("[Singles_draw_KO_nejD.xls]Draw!","D36"))</f>
        <v>#REF!</v>
      </c>
    </row>
    <row r="42" spans="1:2" ht="11.25">
      <c r="A42" s="82">
        <v>36</v>
      </c>
      <c r="B42" s="88" t="e">
        <f ca="1">INDIRECT(CONCATENATE("[Singles_draw_KO_nejD.xls]Draw!","D37"))</f>
        <v>#REF!</v>
      </c>
    </row>
    <row r="43" spans="1:2" ht="11.25">
      <c r="A43" s="82">
        <v>37</v>
      </c>
      <c r="B43" s="88" t="e">
        <f ca="1">INDIRECT(CONCATENATE("[Singles_draw_KO_nejD.xls]Draw!","D38"))</f>
        <v>#REF!</v>
      </c>
    </row>
    <row r="44" spans="1:2" ht="11.25">
      <c r="A44" s="82">
        <v>38</v>
      </c>
      <c r="B44" s="88" t="e">
        <f ca="1">INDIRECT(CONCATENATE("[Singles_draw_KO_nejD.xls]Draw!","D39"))</f>
        <v>#REF!</v>
      </c>
    </row>
    <row r="45" spans="1:2" ht="11.25">
      <c r="A45" s="82">
        <v>39</v>
      </c>
      <c r="B45" s="88" t="e">
        <f ca="1">INDIRECT(CONCATENATE("[Singles_draw_KO_nejD.xls]Draw!","D40"))</f>
        <v>#REF!</v>
      </c>
    </row>
    <row r="46" spans="1:2" ht="11.25">
      <c r="A46" s="82">
        <v>40</v>
      </c>
      <c r="B46" s="88" t="e">
        <f ca="1">INDIRECT(CONCATENATE("[Singles_draw_KO_nejD.xls]Draw!","D41"))</f>
        <v>#REF!</v>
      </c>
    </row>
    <row r="47" spans="1:2" ht="11.25">
      <c r="A47" s="82">
        <v>41</v>
      </c>
      <c r="B47" s="88" t="e">
        <f ca="1">INDIRECT(CONCATENATE("[Singles_draw_KO_nejD.xls]Draw!","D42"))</f>
        <v>#REF!</v>
      </c>
    </row>
    <row r="48" spans="1:2" ht="11.25">
      <c r="A48" s="82">
        <v>42</v>
      </c>
      <c r="B48" s="88" t="e">
        <f ca="1">INDIRECT(CONCATENATE("[Singles_draw_KO_nejD.xls]Draw!","D43"))</f>
        <v>#REF!</v>
      </c>
    </row>
    <row r="49" spans="1:2" ht="11.25">
      <c r="A49" s="82">
        <v>43</v>
      </c>
      <c r="B49" s="88" t="e">
        <f ca="1">INDIRECT(CONCATENATE("[Singles_draw_KO_nejD.xls]Draw!","D44"))</f>
        <v>#REF!</v>
      </c>
    </row>
    <row r="50" spans="1:2" ht="11.25">
      <c r="A50" s="82">
        <v>44</v>
      </c>
      <c r="B50" s="88" t="e">
        <f ca="1">INDIRECT(CONCATENATE("[Singles_draw_KO_nejD.xls]Draw!","D45"))</f>
        <v>#REF!</v>
      </c>
    </row>
    <row r="51" spans="1:2" ht="11.25">
      <c r="A51" s="82">
        <v>45</v>
      </c>
      <c r="B51" s="88" t="e">
        <f ca="1">INDIRECT(CONCATENATE("[Singles_draw_KO_nejD.xls]Draw!","D46"))</f>
        <v>#REF!</v>
      </c>
    </row>
    <row r="52" spans="1:2" ht="11.25">
      <c r="A52" s="82">
        <v>46</v>
      </c>
      <c r="B52" s="88" t="e">
        <f ca="1">INDIRECT(CONCATENATE("[Singles_draw_KO_nejD.xls]Draw!","D47"))</f>
        <v>#REF!</v>
      </c>
    </row>
    <row r="53" spans="1:2" ht="11.25">
      <c r="A53" s="82">
        <v>47</v>
      </c>
      <c r="B53" s="88" t="e">
        <f ca="1">INDIRECT(CONCATENATE("[Singles_draw_KO_nejD.xls]Draw!","D48"))</f>
        <v>#REF!</v>
      </c>
    </row>
    <row r="54" spans="1:2" ht="11.25">
      <c r="A54" s="82">
        <v>48</v>
      </c>
      <c r="B54" s="88" t="e">
        <f ca="1">INDIRECT(CONCATENATE("[Singles_draw_KO_nejD.xls]Draw!","D49"))</f>
        <v>#REF!</v>
      </c>
    </row>
    <row r="55" spans="1:2" ht="11.25">
      <c r="A55" s="82">
        <v>49</v>
      </c>
      <c r="B55" s="88" t="e">
        <f ca="1">INDIRECT(CONCATENATE("[Singles_draw_KO_nejD.xls]Draw!","D50"))</f>
        <v>#REF!</v>
      </c>
    </row>
    <row r="56" spans="1:2" ht="11.25">
      <c r="A56" s="82">
        <v>50</v>
      </c>
      <c r="B56" s="88" t="e">
        <f ca="1">INDIRECT(CONCATENATE("[Singles_draw_KO_nejD.xls]Draw!","D51"))</f>
        <v>#REF!</v>
      </c>
    </row>
    <row r="57" spans="1:2" ht="11.25">
      <c r="A57" s="82">
        <v>51</v>
      </c>
      <c r="B57" s="88" t="e">
        <f ca="1">INDIRECT(CONCATENATE("[Singles_draw_KO_nejD.xls]Draw!","D52"))</f>
        <v>#REF!</v>
      </c>
    </row>
    <row r="58" spans="1:2" ht="11.25">
      <c r="A58" s="82">
        <v>52</v>
      </c>
      <c r="B58" s="88" t="e">
        <f ca="1">INDIRECT(CONCATENATE("[Singles_draw_KO_nejD.xls]Draw!","D53"))</f>
        <v>#REF!</v>
      </c>
    </row>
    <row r="59" spans="1:2" ht="11.25">
      <c r="A59" s="82">
        <v>53</v>
      </c>
      <c r="B59" s="88" t="e">
        <f ca="1">INDIRECT(CONCATENATE("[Singles_draw_KO_nejD.xls]Draw!","D54"))</f>
        <v>#REF!</v>
      </c>
    </row>
    <row r="60" spans="1:2" ht="11.25">
      <c r="A60" s="82">
        <v>54</v>
      </c>
      <c r="B60" s="88" t="e">
        <f ca="1">INDIRECT(CONCATENATE("[Singles_draw_KO_nejD.xls]Draw!","D55"))</f>
        <v>#REF!</v>
      </c>
    </row>
    <row r="61" spans="1:2" ht="11.25">
      <c r="A61" s="82">
        <v>55</v>
      </c>
      <c r="B61" s="88" t="e">
        <f ca="1">INDIRECT(CONCATENATE("[Singles_draw_KO_nejD.xls]Draw!","D56"))</f>
        <v>#REF!</v>
      </c>
    </row>
    <row r="62" spans="1:2" ht="11.25">
      <c r="A62" s="82">
        <v>56</v>
      </c>
      <c r="B62" s="88" t="e">
        <f ca="1">INDIRECT(CONCATENATE("[Singles_draw_KO_nejD.xls]Draw!","D57"))</f>
        <v>#REF!</v>
      </c>
    </row>
    <row r="63" spans="1:2" ht="11.25">
      <c r="A63" s="82">
        <v>57</v>
      </c>
      <c r="B63" s="88" t="e">
        <f ca="1">INDIRECT(CONCATENATE("[Singles_draw_KO_nejD.xls]Draw!","D58"))</f>
        <v>#REF!</v>
      </c>
    </row>
    <row r="64" spans="1:2" ht="11.25">
      <c r="A64" s="82">
        <v>58</v>
      </c>
      <c r="B64" s="88" t="e">
        <f ca="1">INDIRECT(CONCATENATE("[Singles_draw_KO_nejD.xls]Draw!","D59"))</f>
        <v>#REF!</v>
      </c>
    </row>
    <row r="65" spans="1:2" ht="11.25">
      <c r="A65" s="82">
        <v>59</v>
      </c>
      <c r="B65" s="88" t="e">
        <f ca="1">INDIRECT(CONCATENATE("[Singles_draw_KO_nejD.xls]Draw!","D60"))</f>
        <v>#REF!</v>
      </c>
    </row>
    <row r="66" spans="1:2" ht="11.25">
      <c r="A66" s="82">
        <v>60</v>
      </c>
      <c r="B66" s="88" t="e">
        <f ca="1">INDIRECT(CONCATENATE("[Singles_draw_KO_nejD.xls]Draw!","D61"))</f>
        <v>#REF!</v>
      </c>
    </row>
    <row r="67" spans="1:2" ht="11.25">
      <c r="A67" s="82">
        <v>61</v>
      </c>
      <c r="B67" s="88" t="e">
        <f ca="1">INDIRECT(CONCATENATE("[Singles_draw_KO_nejD.xls]Draw!","D62"))</f>
        <v>#REF!</v>
      </c>
    </row>
    <row r="68" spans="1:2" ht="11.25">
      <c r="A68" s="82">
        <v>62</v>
      </c>
      <c r="B68" s="88" t="e">
        <f ca="1">INDIRECT(CONCATENATE("[Singles_draw_KO_nejD.xls]Draw!","D63"))</f>
        <v>#REF!</v>
      </c>
    </row>
    <row r="69" spans="1:2" ht="11.25">
      <c r="A69" s="82">
        <v>63</v>
      </c>
      <c r="B69" s="88" t="e">
        <f ca="1">INDIRECT(CONCATENATE("[Singles_draw_KO_nejD.xls]Draw!","D64"))</f>
        <v>#REF!</v>
      </c>
    </row>
    <row r="70" spans="1:2" ht="11.25">
      <c r="A70" s="82">
        <v>64</v>
      </c>
      <c r="B70" s="88" t="e">
        <f ca="1">INDIRECT(CONCATENATE("[Singles_draw_KO_nejD.xls]Draw!","D65"))</f>
        <v>#REF!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>
    <tabColor indexed="41"/>
  </sheetPr>
  <dimension ref="A1:M67"/>
  <sheetViews>
    <sheetView view="pageBreakPreview" zoomScaleSheetLayoutView="100" zoomScalePageLayoutView="0" workbookViewId="0" topLeftCell="A1">
      <selection activeCell="G4" sqref="G4:L67"/>
    </sheetView>
  </sheetViews>
  <sheetFormatPr defaultColWidth="8.875" defaultRowHeight="12.75"/>
  <cols>
    <col min="1" max="1" width="5.625" style="2" customWidth="1"/>
    <col min="2" max="2" width="5.375" style="2" customWidth="1"/>
    <col min="3" max="3" width="18.875" style="2" customWidth="1"/>
    <col min="4" max="4" width="23.375" style="2" customWidth="1"/>
    <col min="5" max="5" width="6.75390625" style="2" customWidth="1"/>
    <col min="6" max="6" width="7.00390625" style="3" customWidth="1"/>
    <col min="7" max="7" width="4.875" style="2" customWidth="1"/>
    <col min="8" max="8" width="5.875" style="2" customWidth="1"/>
    <col min="9" max="9" width="9.00390625" style="2" bestFit="1" customWidth="1"/>
    <col min="10" max="10" width="0.12890625" style="2" customWidth="1"/>
    <col min="11" max="11" width="8.875" style="2" hidden="1" customWidth="1"/>
    <col min="12" max="12" width="9.00390625" style="2" bestFit="1" customWidth="1"/>
    <col min="13" max="16384" width="8.875" style="2" customWidth="1"/>
  </cols>
  <sheetData>
    <row r="1" spans="1:13" ht="18.75" customHeight="1">
      <c r="A1" s="18"/>
      <c r="B1" s="18"/>
      <c r="C1" s="254" t="s">
        <v>5</v>
      </c>
      <c r="D1" s="254"/>
      <c r="M1" s="98" t="e">
        <f>SUM(M4:M51)</f>
        <v>#REF!</v>
      </c>
    </row>
    <row r="2" spans="1:5" ht="12.75" customHeight="1">
      <c r="A2" s="18"/>
      <c r="B2" s="18"/>
      <c r="C2" s="18"/>
      <c r="D2" s="18"/>
      <c r="E2" s="18"/>
    </row>
    <row r="3" spans="1:12" s="37" customFormat="1" ht="15.75">
      <c r="A3" s="99"/>
      <c r="B3" s="99" t="s">
        <v>0</v>
      </c>
      <c r="C3" s="99" t="s">
        <v>3</v>
      </c>
      <c r="D3" s="99" t="s">
        <v>1</v>
      </c>
      <c r="E3" s="100" t="s">
        <v>26</v>
      </c>
      <c r="F3" s="3">
        <f>IF(E3="","",1)</f>
        <v>1</v>
      </c>
      <c r="G3" s="38" t="str">
        <f>B3</f>
        <v>num.</v>
      </c>
      <c r="H3" s="38">
        <f>A3</f>
        <v>0</v>
      </c>
      <c r="I3" s="38" t="str">
        <f>C3</f>
        <v>name</v>
      </c>
      <c r="J3" s="38"/>
      <c r="K3" s="38"/>
      <c r="L3" s="38" t="str">
        <f>E3</f>
        <v>rank</v>
      </c>
    </row>
    <row r="4" spans="1:13" ht="15.75">
      <c r="A4" s="101" t="s">
        <v>22</v>
      </c>
      <c r="B4" s="102" t="e">
        <f>IF(#REF!="","",#REF!)</f>
        <v>#REF!</v>
      </c>
      <c r="C4" s="102" t="e">
        <f>IF(#REF!="","",#REF!)</f>
        <v>#REF!</v>
      </c>
      <c r="D4" s="102" t="e">
        <f>IF(#REF!="","",#REF!)</f>
        <v>#REF!</v>
      </c>
      <c r="E4" s="102" t="e">
        <f>IF(#REF!="","",#REF!)</f>
        <v>#REF!</v>
      </c>
      <c r="F4" s="3">
        <v>1</v>
      </c>
      <c r="G4" s="3">
        <v>1</v>
      </c>
      <c r="H4" s="3" t="s">
        <v>22</v>
      </c>
      <c r="I4" s="3" t="s">
        <v>206</v>
      </c>
      <c r="J4" s="3"/>
      <c r="K4" s="3"/>
      <c r="L4" s="3">
        <v>1</v>
      </c>
      <c r="M4" s="37">
        <f>IF(A4="","",1)</f>
        <v>1</v>
      </c>
    </row>
    <row r="5" spans="1:13" ht="15.75">
      <c r="A5" s="101" t="s">
        <v>23</v>
      </c>
      <c r="B5" s="102" t="e">
        <f>IF(#REF!="","",#REF!)</f>
        <v>#REF!</v>
      </c>
      <c r="C5" s="102" t="e">
        <f>IF(#REF!="","",#REF!)</f>
        <v>#REF!</v>
      </c>
      <c r="D5" s="102" t="e">
        <f>IF(#REF!="","",#REF!)</f>
        <v>#REF!</v>
      </c>
      <c r="E5" s="102" t="e">
        <f>IF(#REF!="","",#REF!)</f>
        <v>#REF!</v>
      </c>
      <c r="F5" s="3">
        <v>1</v>
      </c>
      <c r="G5" s="3">
        <v>2</v>
      </c>
      <c r="H5" s="3" t="s">
        <v>23</v>
      </c>
      <c r="I5" s="3" t="s">
        <v>208</v>
      </c>
      <c r="J5" s="3"/>
      <c r="K5" s="3"/>
      <c r="L5" s="3">
        <v>2.5</v>
      </c>
      <c r="M5" s="37">
        <f aca="true" t="shared" si="0" ref="M5:M67">IF(A5="","",1)</f>
        <v>1</v>
      </c>
    </row>
    <row r="6" spans="1:13" ht="15.75">
      <c r="A6" s="101" t="s">
        <v>24</v>
      </c>
      <c r="B6" s="102" t="e">
        <f>IF(#REF!="","",#REF!)</f>
        <v>#REF!</v>
      </c>
      <c r="C6" s="102" t="e">
        <f>IF(#REF!="","",#REF!)</f>
        <v>#REF!</v>
      </c>
      <c r="D6" s="102" t="e">
        <f>IF(#REF!="","",#REF!)</f>
        <v>#REF!</v>
      </c>
      <c r="E6" s="102" t="e">
        <f>IF(#REF!="","",#REF!)</f>
        <v>#REF!</v>
      </c>
      <c r="F6" s="3">
        <v>1</v>
      </c>
      <c r="G6" s="3">
        <v>3</v>
      </c>
      <c r="H6" s="3" t="s">
        <v>24</v>
      </c>
      <c r="I6" s="3" t="s">
        <v>207</v>
      </c>
      <c r="J6" s="3"/>
      <c r="K6" s="3"/>
      <c r="L6" s="3">
        <v>2.5</v>
      </c>
      <c r="M6" s="37">
        <f t="shared" si="0"/>
        <v>1</v>
      </c>
    </row>
    <row r="7" spans="1:13" ht="15.75">
      <c r="A7" s="101" t="s">
        <v>25</v>
      </c>
      <c r="B7" s="102" t="e">
        <f>IF(#REF!="","",#REF!)</f>
        <v>#REF!</v>
      </c>
      <c r="C7" s="102" t="e">
        <f>IF(#REF!="","",#REF!)</f>
        <v>#REF!</v>
      </c>
      <c r="D7" s="102" t="e">
        <f>IF(#REF!="","",#REF!)</f>
        <v>#REF!</v>
      </c>
      <c r="E7" s="102" t="e">
        <f>IF(#REF!="","",#REF!)</f>
        <v>#REF!</v>
      </c>
      <c r="F7" s="3">
        <v>1</v>
      </c>
      <c r="G7" s="3">
        <v>24</v>
      </c>
      <c r="H7" s="3" t="s">
        <v>25</v>
      </c>
      <c r="I7" s="3" t="s">
        <v>229</v>
      </c>
      <c r="J7" s="3"/>
      <c r="K7" s="3"/>
      <c r="L7" s="3">
        <v>24</v>
      </c>
      <c r="M7" s="37">
        <f t="shared" si="0"/>
        <v>1</v>
      </c>
    </row>
    <row r="8" spans="1:13" s="39" customFormat="1" ht="15.75">
      <c r="A8" s="101" t="e">
        <f>IF(#REF!="","","E")</f>
        <v>#REF!</v>
      </c>
      <c r="B8" s="102" t="e">
        <f>IF(#REF!="","",#REF!)</f>
        <v>#REF!</v>
      </c>
      <c r="C8" s="102" t="e">
        <f>IF(#REF!="","",#REF!)</f>
        <v>#REF!</v>
      </c>
      <c r="D8" s="102" t="e">
        <f>IF(#REF!="","",#REF!)</f>
        <v>#REF!</v>
      </c>
      <c r="E8" s="102" t="e">
        <f>IF(#REF!="","",#REF!)</f>
        <v>#REF!</v>
      </c>
      <c r="F8" s="3">
        <v>1</v>
      </c>
      <c r="G8" s="3">
        <v>5</v>
      </c>
      <c r="H8" s="3" t="s">
        <v>269</v>
      </c>
      <c r="I8" s="3" t="s">
        <v>210</v>
      </c>
      <c r="J8" s="3"/>
      <c r="K8" s="3"/>
      <c r="L8" s="3">
        <v>5</v>
      </c>
      <c r="M8" s="37" t="e">
        <f t="shared" si="0"/>
        <v>#REF!</v>
      </c>
    </row>
    <row r="9" spans="1:13" s="39" customFormat="1" ht="15.75">
      <c r="A9" s="101" t="e">
        <f>IF(#REF!="","","F")</f>
        <v>#REF!</v>
      </c>
      <c r="B9" s="102" t="e">
        <f>IF(#REF!="","",#REF!)</f>
        <v>#REF!</v>
      </c>
      <c r="C9" s="102" t="e">
        <f>IF(#REF!="","",#REF!)</f>
        <v>#REF!</v>
      </c>
      <c r="D9" s="102" t="e">
        <f>IF(#REF!="","",#REF!)</f>
        <v>#REF!</v>
      </c>
      <c r="E9" s="102" t="e">
        <f>IF(#REF!="","",#REF!)</f>
        <v>#REF!</v>
      </c>
      <c r="F9" s="3">
        <v>1</v>
      </c>
      <c r="G9" s="3">
        <v>6</v>
      </c>
      <c r="H9" s="3" t="s">
        <v>270</v>
      </c>
      <c r="I9" s="3" t="s">
        <v>211</v>
      </c>
      <c r="J9" s="3"/>
      <c r="K9" s="3"/>
      <c r="L9" s="3">
        <v>6</v>
      </c>
      <c r="M9" s="37" t="e">
        <f t="shared" si="0"/>
        <v>#REF!</v>
      </c>
    </row>
    <row r="10" spans="1:13" s="39" customFormat="1" ht="15.75">
      <c r="A10" s="101" t="e">
        <f>IF(#REF!="","","G")</f>
        <v>#REF!</v>
      </c>
      <c r="B10" s="102" t="e">
        <f>IF(#REF!="","",#REF!)</f>
        <v>#REF!</v>
      </c>
      <c r="C10" s="102" t="e">
        <f>IF(#REF!="","",#REF!)</f>
        <v>#REF!</v>
      </c>
      <c r="D10" s="102" t="e">
        <f>IF(#REF!="","",#REF!)</f>
        <v>#REF!</v>
      </c>
      <c r="E10" s="102" t="e">
        <f>IF(#REF!="","",#REF!)</f>
        <v>#REF!</v>
      </c>
      <c r="F10" s="3">
        <v>1</v>
      </c>
      <c r="G10" s="3">
        <v>7</v>
      </c>
      <c r="H10" s="3" t="s">
        <v>271</v>
      </c>
      <c r="I10" s="3" t="s">
        <v>212</v>
      </c>
      <c r="J10" s="3"/>
      <c r="K10" s="3"/>
      <c r="L10" s="3">
        <v>7</v>
      </c>
      <c r="M10" s="37" t="e">
        <f t="shared" si="0"/>
        <v>#REF!</v>
      </c>
    </row>
    <row r="11" spans="1:13" s="39" customFormat="1" ht="15.75">
      <c r="A11" s="101" t="e">
        <f>IF(#REF!="","","H")</f>
        <v>#REF!</v>
      </c>
      <c r="B11" s="102" t="e">
        <f>IF(#REF!="","",#REF!)</f>
        <v>#REF!</v>
      </c>
      <c r="C11" s="102" t="e">
        <f>IF(#REF!="","",#REF!)</f>
        <v>#REF!</v>
      </c>
      <c r="D11" s="102" t="e">
        <f>IF(#REF!="","",#REF!)</f>
        <v>#REF!</v>
      </c>
      <c r="E11" s="102" t="e">
        <f>IF(#REF!="","",#REF!)</f>
        <v>#REF!</v>
      </c>
      <c r="F11" s="3">
        <v>1</v>
      </c>
      <c r="G11" s="3">
        <v>36</v>
      </c>
      <c r="H11" s="3" t="s">
        <v>272</v>
      </c>
      <c r="I11" s="3" t="s">
        <v>238</v>
      </c>
      <c r="J11" s="3"/>
      <c r="K11" s="3"/>
      <c r="L11" s="3">
        <v>35</v>
      </c>
      <c r="M11" s="37" t="e">
        <f t="shared" si="0"/>
        <v>#REF!</v>
      </c>
    </row>
    <row r="12" spans="1:13" ht="15.75">
      <c r="A12" s="101" t="e">
        <f>IF(#REF!="","","I")</f>
        <v>#REF!</v>
      </c>
      <c r="B12" s="102" t="e">
        <f>IF(#REF!="","",#REF!)</f>
        <v>#REF!</v>
      </c>
      <c r="C12" s="102" t="e">
        <f>IF(#REF!="","",#REF!)</f>
        <v>#REF!</v>
      </c>
      <c r="D12" s="102" t="e">
        <f>IF(#REF!="","",#REF!)</f>
        <v>#REF!</v>
      </c>
      <c r="E12" s="102" t="e">
        <f>IF(#REF!="","",#REF!)</f>
        <v>#REF!</v>
      </c>
      <c r="F12" s="3">
        <v>1</v>
      </c>
      <c r="G12" s="3">
        <v>13</v>
      </c>
      <c r="H12" s="3" t="s">
        <v>22</v>
      </c>
      <c r="I12" s="3" t="s">
        <v>218</v>
      </c>
      <c r="J12" s="3"/>
      <c r="K12" s="3"/>
      <c r="L12" s="3">
        <v>13</v>
      </c>
      <c r="M12" s="37" t="e">
        <f t="shared" si="0"/>
        <v>#REF!</v>
      </c>
    </row>
    <row r="13" spans="1:13" ht="15.75">
      <c r="A13" s="101" t="e">
        <f>IF(#REF!="","","J")</f>
        <v>#REF!</v>
      </c>
      <c r="B13" s="102" t="e">
        <f>IF(#REF!="","",#REF!)</f>
        <v>#REF!</v>
      </c>
      <c r="C13" s="102" t="e">
        <f>IF(#REF!="","",#REF!)</f>
        <v>#REF!</v>
      </c>
      <c r="D13" s="102" t="e">
        <f>IF(#REF!="","",#REF!)</f>
        <v>#REF!</v>
      </c>
      <c r="E13" s="102" t="e">
        <f>IF(#REF!="","",#REF!)</f>
        <v>#REF!</v>
      </c>
      <c r="F13" s="3">
        <v>1</v>
      </c>
      <c r="G13" s="3">
        <v>15</v>
      </c>
      <c r="H13" s="3" t="s">
        <v>23</v>
      </c>
      <c r="I13" s="3" t="s">
        <v>220</v>
      </c>
      <c r="J13" s="3"/>
      <c r="K13" s="3"/>
      <c r="L13" s="3">
        <v>16</v>
      </c>
      <c r="M13" s="37" t="e">
        <f t="shared" si="0"/>
        <v>#REF!</v>
      </c>
    </row>
    <row r="14" spans="1:13" ht="15.75">
      <c r="A14" s="101" t="e">
        <f>IF(#REF!="","","K")</f>
        <v>#REF!</v>
      </c>
      <c r="B14" s="102" t="e">
        <f>IF(#REF!="","",#REF!)</f>
        <v>#REF!</v>
      </c>
      <c r="C14" s="102" t="e">
        <f>IF(#REF!="","",#REF!)</f>
        <v>#REF!</v>
      </c>
      <c r="D14" s="102" t="e">
        <f>IF(#REF!="","",#REF!)</f>
        <v>#REF!</v>
      </c>
      <c r="E14" s="102" t="e">
        <f>IF(#REF!="","",#REF!)</f>
        <v>#REF!</v>
      </c>
      <c r="F14" s="3">
        <v>1</v>
      </c>
      <c r="G14" s="3">
        <v>11</v>
      </c>
      <c r="H14" s="3" t="s">
        <v>24</v>
      </c>
      <c r="I14" s="3" t="s">
        <v>216</v>
      </c>
      <c r="J14" s="3"/>
      <c r="K14" s="3"/>
      <c r="L14" s="3">
        <v>11</v>
      </c>
      <c r="M14" s="37" t="e">
        <f t="shared" si="0"/>
        <v>#REF!</v>
      </c>
    </row>
    <row r="15" spans="1:13" ht="15.75">
      <c r="A15" s="101" t="e">
        <f>IF(#REF!="","","L")</f>
        <v>#REF!</v>
      </c>
      <c r="B15" s="102" t="e">
        <f>IF(#REF!="","",#REF!)</f>
        <v>#REF!</v>
      </c>
      <c r="C15" s="102" t="e">
        <f>IF(#REF!="","",#REF!)</f>
        <v>#REF!</v>
      </c>
      <c r="D15" s="102" t="e">
        <f>IF(#REF!="","",#REF!)</f>
        <v>#REF!</v>
      </c>
      <c r="E15" s="102" t="e">
        <f>IF(#REF!="","",#REF!)</f>
        <v>#REF!</v>
      </c>
      <c r="F15" s="3">
        <v>1</v>
      </c>
      <c r="G15" s="3">
        <v>16</v>
      </c>
      <c r="H15" s="3" t="s">
        <v>25</v>
      </c>
      <c r="I15" s="3" t="s">
        <v>221</v>
      </c>
      <c r="J15" s="3"/>
      <c r="K15" s="3"/>
      <c r="L15" s="3">
        <v>16</v>
      </c>
      <c r="M15" s="37" t="e">
        <f t="shared" si="0"/>
        <v>#REF!</v>
      </c>
    </row>
    <row r="16" spans="1:13" ht="15.75">
      <c r="A16" s="101" t="e">
        <f>IF(#REF!="","","M")</f>
        <v>#REF!</v>
      </c>
      <c r="B16" s="102" t="e">
        <f>IF(#REF!="","",#REF!)</f>
        <v>#REF!</v>
      </c>
      <c r="C16" s="102" t="e">
        <f>IF(#REF!="","",#REF!)</f>
        <v>#REF!</v>
      </c>
      <c r="D16" s="102" t="e">
        <f>IF(#REF!="","",#REF!)</f>
        <v>#REF!</v>
      </c>
      <c r="E16" s="102" t="e">
        <f>IF(#REF!="","",#REF!)</f>
        <v>#REF!</v>
      </c>
      <c r="F16" s="3">
        <v>1</v>
      </c>
      <c r="G16" s="3">
        <v>12</v>
      </c>
      <c r="H16" s="3" t="s">
        <v>269</v>
      </c>
      <c r="I16" s="3" t="s">
        <v>217</v>
      </c>
      <c r="J16" s="3"/>
      <c r="K16" s="3"/>
      <c r="L16" s="3">
        <v>12</v>
      </c>
      <c r="M16" s="37" t="e">
        <f t="shared" si="0"/>
        <v>#REF!</v>
      </c>
    </row>
    <row r="17" spans="1:13" ht="15.75">
      <c r="A17" s="101" t="e">
        <f>IF(#REF!="","","N")</f>
        <v>#REF!</v>
      </c>
      <c r="B17" s="102" t="e">
        <f>IF(#REF!="","",#REF!)</f>
        <v>#REF!</v>
      </c>
      <c r="C17" s="102" t="e">
        <f>IF(#REF!="","",#REF!)</f>
        <v>#REF!</v>
      </c>
      <c r="D17" s="102" t="e">
        <f>IF(#REF!="","",#REF!)</f>
        <v>#REF!</v>
      </c>
      <c r="E17" s="102" t="e">
        <f>IF(#REF!="","",#REF!)</f>
        <v>#REF!</v>
      </c>
      <c r="F17" s="3">
        <v>1</v>
      </c>
      <c r="G17" s="3">
        <v>10</v>
      </c>
      <c r="H17" s="3" t="s">
        <v>270</v>
      </c>
      <c r="I17" s="3" t="s">
        <v>215</v>
      </c>
      <c r="J17" s="3"/>
      <c r="K17" s="3"/>
      <c r="L17" s="3">
        <v>10</v>
      </c>
      <c r="M17" s="37" t="e">
        <f t="shared" si="0"/>
        <v>#REF!</v>
      </c>
    </row>
    <row r="18" spans="1:13" ht="15.75">
      <c r="A18" s="103" t="e">
        <f>IF(#REF!="","","O")</f>
        <v>#REF!</v>
      </c>
      <c r="B18" s="104" t="e">
        <f>IF(#REF!="","",#REF!)</f>
        <v>#REF!</v>
      </c>
      <c r="C18" s="102" t="e">
        <f>IF(#REF!="","",#REF!)</f>
        <v>#REF!</v>
      </c>
      <c r="D18" s="102" t="e">
        <f>IF(#REF!="","",#REF!)</f>
        <v>#REF!</v>
      </c>
      <c r="E18" s="102" t="e">
        <f>IF(#REF!="","",#REF!)</f>
        <v>#REF!</v>
      </c>
      <c r="F18" s="3">
        <v>1</v>
      </c>
      <c r="G18" s="3">
        <v>9</v>
      </c>
      <c r="H18" s="3" t="s">
        <v>271</v>
      </c>
      <c r="I18" s="3" t="s">
        <v>214</v>
      </c>
      <c r="J18" s="3"/>
      <c r="K18" s="3"/>
      <c r="L18" s="3">
        <v>9</v>
      </c>
      <c r="M18" s="37" t="e">
        <f t="shared" si="0"/>
        <v>#REF!</v>
      </c>
    </row>
    <row r="19" spans="1:13" ht="15.75">
      <c r="A19" s="103" t="e">
        <f>IF(#REF!="","","P")</f>
        <v>#REF!</v>
      </c>
      <c r="B19" s="104" t="e">
        <f>IF(#REF!="","",#REF!)</f>
        <v>#REF!</v>
      </c>
      <c r="C19" s="102" t="e">
        <f>IF(#REF!="","",#REF!)</f>
        <v>#REF!</v>
      </c>
      <c r="D19" s="102" t="e">
        <f>IF(#REF!="","",#REF!)</f>
        <v>#REF!</v>
      </c>
      <c r="E19" s="102" t="e">
        <f>IF(#REF!="","",#REF!)</f>
        <v>#REF!</v>
      </c>
      <c r="F19" s="3">
        <v>1</v>
      </c>
      <c r="G19" s="3">
        <v>8</v>
      </c>
      <c r="H19" s="3" t="s">
        <v>272</v>
      </c>
      <c r="I19" s="3" t="s">
        <v>213</v>
      </c>
      <c r="J19" s="3"/>
      <c r="K19" s="3"/>
      <c r="L19" s="3">
        <v>8</v>
      </c>
      <c r="M19" s="37" t="e">
        <f t="shared" si="0"/>
        <v>#REF!</v>
      </c>
    </row>
    <row r="20" spans="1:13" ht="15.75">
      <c r="A20" s="103" t="e">
        <f>IF(#REF!="","","R")</f>
        <v>#REF!</v>
      </c>
      <c r="B20" s="104" t="e">
        <f>IF(#REF!="","",#REF!)</f>
        <v>#REF!</v>
      </c>
      <c r="C20" s="102" t="e">
        <f>IF(#REF!="","",#REF!)</f>
        <v>#REF!</v>
      </c>
      <c r="D20" s="102" t="e">
        <f>IF(#REF!="","",#REF!)</f>
        <v>#REF!</v>
      </c>
      <c r="E20" s="102" t="e">
        <f>IF(#REF!="","",#REF!)</f>
        <v>#REF!</v>
      </c>
      <c r="F20" s="3" t="s">
        <v>28</v>
      </c>
      <c r="G20" s="3" t="s">
        <v>28</v>
      </c>
      <c r="H20" s="3" t="s">
        <v>28</v>
      </c>
      <c r="I20" s="3" t="s">
        <v>28</v>
      </c>
      <c r="J20" s="3"/>
      <c r="K20" s="3"/>
      <c r="L20" s="3" t="s">
        <v>28</v>
      </c>
      <c r="M20" s="37" t="e">
        <f t="shared" si="0"/>
        <v>#REF!</v>
      </c>
    </row>
    <row r="21" spans="1:13" ht="15.75">
      <c r="A21" s="103" t="e">
        <f>IF(#REF!="","","S")</f>
        <v>#REF!</v>
      </c>
      <c r="B21" s="104" t="e">
        <f>IF(#REF!="","",#REF!)</f>
        <v>#REF!</v>
      </c>
      <c r="C21" s="102" t="e">
        <f>IF(#REF!="","",#REF!)</f>
        <v>#REF!</v>
      </c>
      <c r="D21" s="102" t="e">
        <f>IF(#REF!="","",#REF!)</f>
        <v>#REF!</v>
      </c>
      <c r="E21" s="102" t="e">
        <f>IF(#REF!="","",#REF!)</f>
        <v>#REF!</v>
      </c>
      <c r="F21" s="3" t="s">
        <v>28</v>
      </c>
      <c r="G21" s="3" t="s">
        <v>28</v>
      </c>
      <c r="H21" s="3" t="s">
        <v>28</v>
      </c>
      <c r="I21" s="3" t="s">
        <v>28</v>
      </c>
      <c r="J21" s="3"/>
      <c r="K21" s="3"/>
      <c r="L21" s="3" t="s">
        <v>28</v>
      </c>
      <c r="M21" s="37" t="e">
        <f t="shared" si="0"/>
        <v>#REF!</v>
      </c>
    </row>
    <row r="22" spans="1:13" ht="15.75">
      <c r="A22" s="103" t="e">
        <f>IF(#REF!="","","T")</f>
        <v>#REF!</v>
      </c>
      <c r="B22" s="104" t="e">
        <f>IF(#REF!="","",#REF!)</f>
        <v>#REF!</v>
      </c>
      <c r="C22" s="102" t="e">
        <f>IF(#REF!="","",#REF!)</f>
        <v>#REF!</v>
      </c>
      <c r="D22" s="102" t="e">
        <f>IF(#REF!="","",#REF!)</f>
        <v>#REF!</v>
      </c>
      <c r="E22" s="102" t="e">
        <f>IF(#REF!="","",#REF!)</f>
        <v>#REF!</v>
      </c>
      <c r="F22" s="3" t="s">
        <v>28</v>
      </c>
      <c r="G22" s="3" t="s">
        <v>28</v>
      </c>
      <c r="H22" s="3" t="s">
        <v>28</v>
      </c>
      <c r="I22" s="3" t="s">
        <v>28</v>
      </c>
      <c r="J22" s="3"/>
      <c r="K22" s="3"/>
      <c r="L22" s="3" t="s">
        <v>28</v>
      </c>
      <c r="M22" s="37" t="e">
        <f t="shared" si="0"/>
        <v>#REF!</v>
      </c>
    </row>
    <row r="23" spans="1:13" ht="15.75">
      <c r="A23" s="103" t="e">
        <f>IF(#REF!="","","U")</f>
        <v>#REF!</v>
      </c>
      <c r="B23" s="104" t="e">
        <f>IF(#REF!="","",#REF!)</f>
        <v>#REF!</v>
      </c>
      <c r="C23" s="102" t="e">
        <f>IF(#REF!="","",#REF!)</f>
        <v>#REF!</v>
      </c>
      <c r="D23" s="102" t="e">
        <f>IF(#REF!="","",#REF!)</f>
        <v>#REF!</v>
      </c>
      <c r="E23" s="102" t="e">
        <f>IF(#REF!="","",#REF!)</f>
        <v>#REF!</v>
      </c>
      <c r="F23" s="3" t="s">
        <v>28</v>
      </c>
      <c r="G23" s="3" t="s">
        <v>28</v>
      </c>
      <c r="H23" s="3" t="s">
        <v>28</v>
      </c>
      <c r="I23" s="3" t="s">
        <v>28</v>
      </c>
      <c r="J23" s="3"/>
      <c r="K23" s="3"/>
      <c r="L23" s="3" t="s">
        <v>28</v>
      </c>
      <c r="M23" s="37" t="e">
        <f t="shared" si="0"/>
        <v>#REF!</v>
      </c>
    </row>
    <row r="24" spans="1:13" ht="15.75">
      <c r="A24" s="103" t="e">
        <f>IF(#REF!="","","V")</f>
        <v>#REF!</v>
      </c>
      <c r="B24" s="104" t="e">
        <f>IF(#REF!="","",#REF!)</f>
        <v>#REF!</v>
      </c>
      <c r="C24" s="102" t="e">
        <f>IF(#REF!="","",#REF!)</f>
        <v>#REF!</v>
      </c>
      <c r="D24" s="102" t="e">
        <f>IF(#REF!="","",#REF!)</f>
        <v>#REF!</v>
      </c>
      <c r="E24" s="102" t="e">
        <f>IF(#REF!="","",#REF!)</f>
        <v>#REF!</v>
      </c>
      <c r="F24" s="3" t="s">
        <v>28</v>
      </c>
      <c r="G24" s="3" t="s">
        <v>28</v>
      </c>
      <c r="H24" s="3" t="s">
        <v>28</v>
      </c>
      <c r="I24" s="3" t="s">
        <v>28</v>
      </c>
      <c r="J24" s="3"/>
      <c r="K24" s="3"/>
      <c r="L24" s="3" t="s">
        <v>28</v>
      </c>
      <c r="M24" s="37" t="e">
        <f t="shared" si="0"/>
        <v>#REF!</v>
      </c>
    </row>
    <row r="25" spans="1:13" ht="15.75">
      <c r="A25" s="103" t="e">
        <f>IF(#REF!="","","W")</f>
        <v>#REF!</v>
      </c>
      <c r="B25" s="104" t="e">
        <f>IF(#REF!="","",#REF!)</f>
        <v>#REF!</v>
      </c>
      <c r="C25" s="102" t="e">
        <f>IF(#REF!="","",#REF!)</f>
        <v>#REF!</v>
      </c>
      <c r="D25" s="102" t="e">
        <f>IF(#REF!="","",#REF!)</f>
        <v>#REF!</v>
      </c>
      <c r="E25" s="102" t="e">
        <f>IF(#REF!="","",#REF!)</f>
        <v>#REF!</v>
      </c>
      <c r="F25" s="3" t="s">
        <v>28</v>
      </c>
      <c r="G25" s="3" t="s">
        <v>28</v>
      </c>
      <c r="H25" s="3" t="s">
        <v>28</v>
      </c>
      <c r="I25" s="3" t="s">
        <v>28</v>
      </c>
      <c r="J25" s="3"/>
      <c r="K25" s="3"/>
      <c r="L25" s="3" t="s">
        <v>28</v>
      </c>
      <c r="M25" s="37" t="e">
        <f t="shared" si="0"/>
        <v>#REF!</v>
      </c>
    </row>
    <row r="26" spans="1:13" ht="15.75">
      <c r="A26" s="103" t="e">
        <f>IF(#REF!="","","X")</f>
        <v>#REF!</v>
      </c>
      <c r="B26" s="104" t="e">
        <f>IF(#REF!="","",#REF!)</f>
        <v>#REF!</v>
      </c>
      <c r="C26" s="102" t="e">
        <f>IF(#REF!="","",#REF!)</f>
        <v>#REF!</v>
      </c>
      <c r="D26" s="102" t="e">
        <f>IF(#REF!="","",#REF!)</f>
        <v>#REF!</v>
      </c>
      <c r="E26" s="102" t="e">
        <f>IF(#REF!="","",#REF!)</f>
        <v>#REF!</v>
      </c>
      <c r="F26" s="3" t="s">
        <v>28</v>
      </c>
      <c r="G26" s="3" t="s">
        <v>28</v>
      </c>
      <c r="H26" s="3" t="s">
        <v>28</v>
      </c>
      <c r="I26" s="3" t="s">
        <v>28</v>
      </c>
      <c r="J26" s="3"/>
      <c r="K26" s="3"/>
      <c r="L26" s="3" t="s">
        <v>28</v>
      </c>
      <c r="M26" s="37" t="e">
        <f t="shared" si="0"/>
        <v>#REF!</v>
      </c>
    </row>
    <row r="27" spans="1:13" ht="15.75">
      <c r="A27" s="103" t="e">
        <f>IF(#REF!="","","Y")</f>
        <v>#REF!</v>
      </c>
      <c r="B27" s="104" t="e">
        <f>IF(#REF!="","",#REF!)</f>
        <v>#REF!</v>
      </c>
      <c r="C27" s="102" t="e">
        <f>IF(#REF!="","",#REF!)</f>
        <v>#REF!</v>
      </c>
      <c r="D27" s="102" t="e">
        <f>IF(#REF!="","",#REF!)</f>
        <v>#REF!</v>
      </c>
      <c r="E27" s="102" t="e">
        <f>IF(#REF!="","",#REF!)</f>
        <v>#REF!</v>
      </c>
      <c r="F27" s="3" t="s">
        <v>28</v>
      </c>
      <c r="G27" s="3" t="s">
        <v>28</v>
      </c>
      <c r="H27" s="3" t="s">
        <v>28</v>
      </c>
      <c r="I27" s="3" t="s">
        <v>28</v>
      </c>
      <c r="J27" s="3"/>
      <c r="K27" s="3"/>
      <c r="L27" s="3" t="s">
        <v>28</v>
      </c>
      <c r="M27" s="37" t="e">
        <f t="shared" si="0"/>
        <v>#REF!</v>
      </c>
    </row>
    <row r="28" spans="1:13" ht="15.75">
      <c r="A28" s="103" t="e">
        <f>IF(#REF!="","","Z")</f>
        <v>#REF!</v>
      </c>
      <c r="B28" s="104" t="e">
        <f>IF(#REF!="","",#REF!)</f>
        <v>#REF!</v>
      </c>
      <c r="C28" s="102" t="e">
        <f>IF(#REF!="","",#REF!)</f>
        <v>#REF!</v>
      </c>
      <c r="D28" s="102" t="e">
        <f>IF(#REF!="","",#REF!)</f>
        <v>#REF!</v>
      </c>
      <c r="E28" s="102" t="e">
        <f>IF(#REF!="","",#REF!)</f>
        <v>#REF!</v>
      </c>
      <c r="F28" s="3" t="s">
        <v>28</v>
      </c>
      <c r="G28" s="3" t="s">
        <v>28</v>
      </c>
      <c r="H28" s="3" t="s">
        <v>28</v>
      </c>
      <c r="I28" s="3" t="s">
        <v>28</v>
      </c>
      <c r="J28" s="3"/>
      <c r="K28" s="3"/>
      <c r="L28" s="3" t="s">
        <v>28</v>
      </c>
      <c r="M28" s="37" t="e">
        <f t="shared" si="0"/>
        <v>#REF!</v>
      </c>
    </row>
    <row r="29" spans="1:13" ht="15.75">
      <c r="A29" s="103" t="e">
        <f>IF(#REF!="","","AA")</f>
        <v>#REF!</v>
      </c>
      <c r="B29" s="104" t="e">
        <f>IF(#REF!="","",#REF!)</f>
        <v>#REF!</v>
      </c>
      <c r="C29" s="102" t="e">
        <f>IF(#REF!="","",#REF!)</f>
        <v>#REF!</v>
      </c>
      <c r="D29" s="102" t="e">
        <f>IF(#REF!="","",#REF!)</f>
        <v>#REF!</v>
      </c>
      <c r="E29" s="102" t="e">
        <f>IF(#REF!="","",#REF!)</f>
        <v>#REF!</v>
      </c>
      <c r="F29" s="3" t="s">
        <v>28</v>
      </c>
      <c r="G29" s="3" t="s">
        <v>28</v>
      </c>
      <c r="H29" s="3" t="s">
        <v>28</v>
      </c>
      <c r="I29" s="3" t="s">
        <v>28</v>
      </c>
      <c r="J29" s="3"/>
      <c r="K29" s="3"/>
      <c r="L29" s="3" t="s">
        <v>28</v>
      </c>
      <c r="M29" s="37" t="e">
        <f t="shared" si="0"/>
        <v>#REF!</v>
      </c>
    </row>
    <row r="30" spans="1:13" ht="15.75">
      <c r="A30" s="103" t="e">
        <f>IF(#REF!="","","AB")</f>
        <v>#REF!</v>
      </c>
      <c r="B30" s="104" t="e">
        <f>IF(#REF!="","",#REF!)</f>
        <v>#REF!</v>
      </c>
      <c r="C30" s="102" t="e">
        <f>IF(#REF!="","",#REF!)</f>
        <v>#REF!</v>
      </c>
      <c r="D30" s="102" t="e">
        <f>IF(#REF!="","",#REF!)</f>
        <v>#REF!</v>
      </c>
      <c r="E30" s="102" t="e">
        <f>IF(#REF!="","",#REF!)</f>
        <v>#REF!</v>
      </c>
      <c r="F30" s="3" t="s">
        <v>28</v>
      </c>
      <c r="G30" s="3" t="s">
        <v>28</v>
      </c>
      <c r="H30" s="3" t="s">
        <v>28</v>
      </c>
      <c r="I30" s="3" t="s">
        <v>28</v>
      </c>
      <c r="J30" s="3"/>
      <c r="K30" s="3"/>
      <c r="L30" s="3" t="s">
        <v>28</v>
      </c>
      <c r="M30" s="37" t="e">
        <f t="shared" si="0"/>
        <v>#REF!</v>
      </c>
    </row>
    <row r="31" spans="1:13" ht="15.75">
      <c r="A31" s="103" t="e">
        <f>IF(#REF!="","","AC")</f>
        <v>#REF!</v>
      </c>
      <c r="B31" s="104" t="e">
        <f>IF(#REF!="","",#REF!)</f>
        <v>#REF!</v>
      </c>
      <c r="C31" s="102" t="e">
        <f>IF(#REF!="","",#REF!)</f>
        <v>#REF!</v>
      </c>
      <c r="D31" s="102" t="e">
        <f>IF(#REF!="","",#REF!)</f>
        <v>#REF!</v>
      </c>
      <c r="E31" s="102" t="e">
        <f>IF(#REF!="","",#REF!)</f>
        <v>#REF!</v>
      </c>
      <c r="F31" s="3" t="s">
        <v>28</v>
      </c>
      <c r="G31" s="3" t="s">
        <v>28</v>
      </c>
      <c r="H31" s="3" t="s">
        <v>28</v>
      </c>
      <c r="I31" s="3" t="s">
        <v>28</v>
      </c>
      <c r="J31" s="3"/>
      <c r="K31" s="3"/>
      <c r="L31" s="3" t="s">
        <v>28</v>
      </c>
      <c r="M31" s="37" t="e">
        <f t="shared" si="0"/>
        <v>#REF!</v>
      </c>
    </row>
    <row r="32" spans="1:13" ht="15.75">
      <c r="A32" s="103" t="e">
        <f>IF(#REF!="","","AD")</f>
        <v>#REF!</v>
      </c>
      <c r="B32" s="104" t="e">
        <f>IF(#REF!="","",#REF!)</f>
        <v>#REF!</v>
      </c>
      <c r="C32" s="102" t="e">
        <f>IF(#REF!="","",#REF!)</f>
        <v>#REF!</v>
      </c>
      <c r="D32" s="102" t="e">
        <f>IF(#REF!="","",#REF!)</f>
        <v>#REF!</v>
      </c>
      <c r="E32" s="102" t="e">
        <f>IF(#REF!="","",#REF!)</f>
        <v>#REF!</v>
      </c>
      <c r="F32" s="3" t="s">
        <v>28</v>
      </c>
      <c r="G32" s="3" t="s">
        <v>28</v>
      </c>
      <c r="H32" s="3" t="s">
        <v>28</v>
      </c>
      <c r="I32" s="3" t="s">
        <v>28</v>
      </c>
      <c r="J32" s="3"/>
      <c r="K32" s="3"/>
      <c r="L32" s="3" t="s">
        <v>28</v>
      </c>
      <c r="M32" s="37" t="e">
        <f t="shared" si="0"/>
        <v>#REF!</v>
      </c>
    </row>
    <row r="33" spans="1:13" ht="15.75">
      <c r="A33" s="103" t="e">
        <f>IF(#REF!="","","AE")</f>
        <v>#REF!</v>
      </c>
      <c r="B33" s="104" t="e">
        <f>IF(#REF!="","",#REF!)</f>
        <v>#REF!</v>
      </c>
      <c r="C33" s="102" t="e">
        <f>IF(#REF!="","",#REF!)</f>
        <v>#REF!</v>
      </c>
      <c r="D33" s="102" t="e">
        <f>IF(#REF!="","",#REF!)</f>
        <v>#REF!</v>
      </c>
      <c r="E33" s="102" t="e">
        <f>IF(#REF!="","",#REF!)</f>
        <v>#REF!</v>
      </c>
      <c r="F33" s="3" t="s">
        <v>28</v>
      </c>
      <c r="G33" s="3" t="s">
        <v>28</v>
      </c>
      <c r="H33" s="3" t="s">
        <v>28</v>
      </c>
      <c r="I33" s="3" t="s">
        <v>28</v>
      </c>
      <c r="J33" s="3"/>
      <c r="K33" s="3"/>
      <c r="L33" s="3" t="s">
        <v>28</v>
      </c>
      <c r="M33" s="37" t="e">
        <f t="shared" si="0"/>
        <v>#REF!</v>
      </c>
    </row>
    <row r="34" spans="1:13" ht="15.75">
      <c r="A34" s="103" t="e">
        <f>IF(#REF!="","","AF")</f>
        <v>#REF!</v>
      </c>
      <c r="B34" s="104" t="e">
        <f>IF(#REF!="","",#REF!)</f>
        <v>#REF!</v>
      </c>
      <c r="C34" s="102" t="e">
        <f>IF(#REF!="","",#REF!)</f>
        <v>#REF!</v>
      </c>
      <c r="D34" s="102" t="e">
        <f>IF(#REF!="","",#REF!)</f>
        <v>#REF!</v>
      </c>
      <c r="E34" s="102" t="e">
        <f>IF(#REF!="","",#REF!)</f>
        <v>#REF!</v>
      </c>
      <c r="F34" s="3" t="s">
        <v>28</v>
      </c>
      <c r="G34" s="3" t="s">
        <v>28</v>
      </c>
      <c r="H34" s="3" t="s">
        <v>28</v>
      </c>
      <c r="I34" s="3" t="s">
        <v>28</v>
      </c>
      <c r="J34" s="3"/>
      <c r="K34" s="3"/>
      <c r="L34" s="3" t="s">
        <v>28</v>
      </c>
      <c r="M34" s="37" t="e">
        <f t="shared" si="0"/>
        <v>#REF!</v>
      </c>
    </row>
    <row r="35" spans="1:13" ht="16.5" thickBot="1">
      <c r="A35" s="105" t="e">
        <f>IF(#REF!="","","AG")</f>
        <v>#REF!</v>
      </c>
      <c r="B35" s="106" t="e">
        <f>IF(#REF!="","",#REF!)</f>
        <v>#REF!</v>
      </c>
      <c r="C35" s="106" t="e">
        <f>IF(#REF!="","",#REF!)</f>
        <v>#REF!</v>
      </c>
      <c r="D35" s="106" t="e">
        <f>IF(#REF!="","",#REF!)</f>
        <v>#REF!</v>
      </c>
      <c r="E35" s="106" t="e">
        <f>IF(#REF!="","",#REF!)</f>
        <v>#REF!</v>
      </c>
      <c r="F35" s="3" t="s">
        <v>28</v>
      </c>
      <c r="G35" s="3" t="s">
        <v>28</v>
      </c>
      <c r="H35" s="3" t="s">
        <v>28</v>
      </c>
      <c r="I35" s="3" t="s">
        <v>28</v>
      </c>
      <c r="J35" s="3"/>
      <c r="K35" s="3"/>
      <c r="L35" s="3" t="s">
        <v>28</v>
      </c>
      <c r="M35" s="37" t="e">
        <f t="shared" si="0"/>
        <v>#REF!</v>
      </c>
    </row>
    <row r="36" spans="1:13" ht="15.75">
      <c r="A36" s="107" t="s">
        <v>22</v>
      </c>
      <c r="B36" s="108" t="e">
        <f>IF(#REF!="","",#REF!)</f>
        <v>#REF!</v>
      </c>
      <c r="C36" s="108" t="e">
        <f>IF(#REF!="","",#REF!)</f>
        <v>#REF!</v>
      </c>
      <c r="D36" s="108" t="e">
        <f>IF(#REF!="","",#REF!)</f>
        <v>#REF!</v>
      </c>
      <c r="E36" s="108" t="e">
        <f>IF(#REF!="","",#REF!)</f>
        <v>#REF!</v>
      </c>
      <c r="F36" s="3" t="s">
        <v>28</v>
      </c>
      <c r="G36" s="3" t="s">
        <v>28</v>
      </c>
      <c r="H36" s="3" t="s">
        <v>28</v>
      </c>
      <c r="I36" s="3" t="s">
        <v>28</v>
      </c>
      <c r="J36" s="3"/>
      <c r="K36" s="3"/>
      <c r="L36" s="3" t="s">
        <v>28</v>
      </c>
      <c r="M36" s="37">
        <f t="shared" si="0"/>
        <v>1</v>
      </c>
    </row>
    <row r="37" spans="1:13" ht="15.75">
      <c r="A37" s="101" t="s">
        <v>23</v>
      </c>
      <c r="B37" s="102" t="e">
        <f>IF(#REF!="","",#REF!)</f>
        <v>#REF!</v>
      </c>
      <c r="C37" s="102" t="e">
        <f>IF(#REF!="","",#REF!)</f>
        <v>#REF!</v>
      </c>
      <c r="D37" s="102" t="e">
        <f>IF(#REF!="","",#REF!)</f>
        <v>#REF!</v>
      </c>
      <c r="E37" s="102" t="e">
        <f>IF(#REF!="","",#REF!)</f>
        <v>#REF!</v>
      </c>
      <c r="F37" s="3" t="s">
        <v>28</v>
      </c>
      <c r="G37" s="3" t="s">
        <v>28</v>
      </c>
      <c r="H37" s="3" t="s">
        <v>28</v>
      </c>
      <c r="I37" s="3" t="s">
        <v>28</v>
      </c>
      <c r="J37" s="3"/>
      <c r="K37" s="3"/>
      <c r="L37" s="3" t="s">
        <v>28</v>
      </c>
      <c r="M37" s="37">
        <f t="shared" si="0"/>
        <v>1</v>
      </c>
    </row>
    <row r="38" spans="1:13" ht="15.75">
      <c r="A38" s="101" t="s">
        <v>24</v>
      </c>
      <c r="B38" s="102" t="e">
        <f>IF(#REF!="","",#REF!)</f>
        <v>#REF!</v>
      </c>
      <c r="C38" s="102" t="e">
        <f>IF(#REF!="","",#REF!)</f>
        <v>#REF!</v>
      </c>
      <c r="D38" s="102" t="e">
        <f>IF(#REF!="","",#REF!)</f>
        <v>#REF!</v>
      </c>
      <c r="E38" s="102" t="e">
        <f>IF(#REF!="","",#REF!)</f>
        <v>#REF!</v>
      </c>
      <c r="F38" s="3" t="s">
        <v>28</v>
      </c>
      <c r="G38" s="3" t="s">
        <v>28</v>
      </c>
      <c r="H38" s="3" t="s">
        <v>28</v>
      </c>
      <c r="I38" s="3" t="s">
        <v>28</v>
      </c>
      <c r="J38" s="3"/>
      <c r="K38" s="3"/>
      <c r="L38" s="3" t="s">
        <v>28</v>
      </c>
      <c r="M38" s="37">
        <f t="shared" si="0"/>
        <v>1</v>
      </c>
    </row>
    <row r="39" spans="1:13" ht="15.75">
      <c r="A39" s="101" t="s">
        <v>25</v>
      </c>
      <c r="B39" s="102" t="e">
        <f>IF(#REF!="","",#REF!)</f>
        <v>#REF!</v>
      </c>
      <c r="C39" s="102" t="e">
        <f>IF(#REF!="","",#REF!)</f>
        <v>#REF!</v>
      </c>
      <c r="D39" s="102" t="e">
        <f>IF(#REF!="","",#REF!)</f>
        <v>#REF!</v>
      </c>
      <c r="E39" s="102" t="e">
        <f>IF(#REF!="","",#REF!)</f>
        <v>#REF!</v>
      </c>
      <c r="F39" s="3" t="s">
        <v>28</v>
      </c>
      <c r="G39" s="3" t="s">
        <v>28</v>
      </c>
      <c r="H39" s="3" t="s">
        <v>28</v>
      </c>
      <c r="I39" s="3" t="s">
        <v>28</v>
      </c>
      <c r="J39" s="3"/>
      <c r="K39" s="3"/>
      <c r="L39" s="3" t="s">
        <v>28</v>
      </c>
      <c r="M39" s="37">
        <f t="shared" si="0"/>
        <v>1</v>
      </c>
    </row>
    <row r="40" spans="1:13" ht="15.75">
      <c r="A40" s="101" t="e">
        <f>IF(#REF!="","","E")</f>
        <v>#REF!</v>
      </c>
      <c r="B40" s="102" t="e">
        <f>IF(#REF!="","",#REF!)</f>
        <v>#REF!</v>
      </c>
      <c r="C40" s="102" t="e">
        <f>IF(#REF!="","",#REF!)</f>
        <v>#REF!</v>
      </c>
      <c r="D40" s="102" t="e">
        <f>IF(#REF!="","",#REF!)</f>
        <v>#REF!</v>
      </c>
      <c r="E40" s="102" t="e">
        <f>IF(#REF!="","",#REF!)</f>
        <v>#REF!</v>
      </c>
      <c r="F40" s="3" t="s">
        <v>28</v>
      </c>
      <c r="G40" s="3" t="s">
        <v>28</v>
      </c>
      <c r="H40" s="3" t="s">
        <v>28</v>
      </c>
      <c r="I40" s="3" t="s">
        <v>28</v>
      </c>
      <c r="J40" s="3"/>
      <c r="K40" s="3"/>
      <c r="L40" s="3" t="s">
        <v>28</v>
      </c>
      <c r="M40" s="37" t="e">
        <f t="shared" si="0"/>
        <v>#REF!</v>
      </c>
    </row>
    <row r="41" spans="1:13" ht="15.75">
      <c r="A41" s="101" t="e">
        <f>IF(#REF!="","","F")</f>
        <v>#REF!</v>
      </c>
      <c r="B41" s="102" t="e">
        <f>IF(#REF!="","",#REF!)</f>
        <v>#REF!</v>
      </c>
      <c r="C41" s="102" t="e">
        <f>IF(#REF!="","",#REF!)</f>
        <v>#REF!</v>
      </c>
      <c r="D41" s="102" t="e">
        <f>IF(#REF!="","",#REF!)</f>
        <v>#REF!</v>
      </c>
      <c r="E41" s="102" t="e">
        <f>IF(#REF!="","",#REF!)</f>
        <v>#REF!</v>
      </c>
      <c r="F41" s="3" t="s">
        <v>28</v>
      </c>
      <c r="G41" s="3" t="s">
        <v>28</v>
      </c>
      <c r="H41" s="3" t="s">
        <v>28</v>
      </c>
      <c r="I41" s="3" t="s">
        <v>28</v>
      </c>
      <c r="J41" s="3"/>
      <c r="K41" s="3"/>
      <c r="L41" s="3" t="s">
        <v>28</v>
      </c>
      <c r="M41" s="37" t="e">
        <f t="shared" si="0"/>
        <v>#REF!</v>
      </c>
    </row>
    <row r="42" spans="1:13" ht="15.75">
      <c r="A42" s="101" t="e">
        <f>IF(#REF!="","","G")</f>
        <v>#REF!</v>
      </c>
      <c r="B42" s="102" t="e">
        <f>IF(#REF!="","",#REF!)</f>
        <v>#REF!</v>
      </c>
      <c r="C42" s="102" t="e">
        <f>IF(#REF!="","",#REF!)</f>
        <v>#REF!</v>
      </c>
      <c r="D42" s="102" t="e">
        <f>IF(#REF!="","",#REF!)</f>
        <v>#REF!</v>
      </c>
      <c r="E42" s="102" t="e">
        <f>IF(#REF!="","",#REF!)</f>
        <v>#REF!</v>
      </c>
      <c r="F42" s="3" t="s">
        <v>28</v>
      </c>
      <c r="G42" s="3" t="s">
        <v>28</v>
      </c>
      <c r="H42" s="3" t="s">
        <v>28</v>
      </c>
      <c r="I42" s="3" t="s">
        <v>28</v>
      </c>
      <c r="J42" s="3"/>
      <c r="K42" s="3"/>
      <c r="L42" s="3" t="s">
        <v>28</v>
      </c>
      <c r="M42" s="37" t="e">
        <f t="shared" si="0"/>
        <v>#REF!</v>
      </c>
    </row>
    <row r="43" spans="1:13" ht="15.75">
      <c r="A43" s="101" t="e">
        <f>IF(#REF!="","","H")</f>
        <v>#REF!</v>
      </c>
      <c r="B43" s="102" t="e">
        <f>IF(#REF!="","",#REF!)</f>
        <v>#REF!</v>
      </c>
      <c r="C43" s="102" t="e">
        <f>IF(#REF!="","",#REF!)</f>
        <v>#REF!</v>
      </c>
      <c r="D43" s="102" t="e">
        <f>IF(#REF!="","",#REF!)</f>
        <v>#REF!</v>
      </c>
      <c r="E43" s="102" t="e">
        <f>IF(#REF!="","",#REF!)</f>
        <v>#REF!</v>
      </c>
      <c r="F43" s="3" t="s">
        <v>28</v>
      </c>
      <c r="G43" s="3" t="s">
        <v>28</v>
      </c>
      <c r="H43" s="3" t="s">
        <v>28</v>
      </c>
      <c r="I43" s="3" t="s">
        <v>28</v>
      </c>
      <c r="J43" s="3"/>
      <c r="K43" s="3"/>
      <c r="L43" s="3" t="s">
        <v>28</v>
      </c>
      <c r="M43" s="37" t="e">
        <f t="shared" si="0"/>
        <v>#REF!</v>
      </c>
    </row>
    <row r="44" spans="1:13" ht="15.75">
      <c r="A44" s="101" t="e">
        <f>IF(#REF!="","","I")</f>
        <v>#REF!</v>
      </c>
      <c r="B44" s="102" t="e">
        <f>IF(#REF!="","",#REF!)</f>
        <v>#REF!</v>
      </c>
      <c r="C44" s="102" t="e">
        <f>IF(#REF!="","",#REF!)</f>
        <v>#REF!</v>
      </c>
      <c r="D44" s="102" t="e">
        <f>IF(#REF!="","",#REF!)</f>
        <v>#REF!</v>
      </c>
      <c r="E44" s="102" t="e">
        <f>IF(#REF!="","",#REF!)</f>
        <v>#REF!</v>
      </c>
      <c r="F44" s="3" t="s">
        <v>28</v>
      </c>
      <c r="G44" s="3" t="s">
        <v>28</v>
      </c>
      <c r="H44" s="3" t="s">
        <v>28</v>
      </c>
      <c r="I44" s="3" t="s">
        <v>28</v>
      </c>
      <c r="J44" s="3"/>
      <c r="K44" s="3"/>
      <c r="L44" s="3" t="s">
        <v>28</v>
      </c>
      <c r="M44" s="37" t="e">
        <f t="shared" si="0"/>
        <v>#REF!</v>
      </c>
    </row>
    <row r="45" spans="1:13" ht="15.75">
      <c r="A45" s="101" t="e">
        <f>IF(#REF!="","","J")</f>
        <v>#REF!</v>
      </c>
      <c r="B45" s="102" t="e">
        <f>IF(#REF!="","",#REF!)</f>
        <v>#REF!</v>
      </c>
      <c r="C45" s="102" t="e">
        <f>IF(#REF!="","",#REF!)</f>
        <v>#REF!</v>
      </c>
      <c r="D45" s="102" t="e">
        <f>IF(#REF!="","",#REF!)</f>
        <v>#REF!</v>
      </c>
      <c r="E45" s="102" t="e">
        <f>IF(#REF!="","",#REF!)</f>
        <v>#REF!</v>
      </c>
      <c r="F45" s="3" t="s">
        <v>28</v>
      </c>
      <c r="G45" s="3" t="s">
        <v>28</v>
      </c>
      <c r="H45" s="3" t="s">
        <v>28</v>
      </c>
      <c r="I45" s="3" t="s">
        <v>28</v>
      </c>
      <c r="J45" s="3"/>
      <c r="K45" s="3"/>
      <c r="L45" s="3" t="s">
        <v>28</v>
      </c>
      <c r="M45" s="37" t="e">
        <f t="shared" si="0"/>
        <v>#REF!</v>
      </c>
    </row>
    <row r="46" spans="1:13" ht="15.75">
      <c r="A46" s="101" t="e">
        <f>IF(#REF!="","","K")</f>
        <v>#REF!</v>
      </c>
      <c r="B46" s="102" t="e">
        <f>IF(#REF!="","",#REF!)</f>
        <v>#REF!</v>
      </c>
      <c r="C46" s="102" t="e">
        <f>IF(#REF!="","",#REF!)</f>
        <v>#REF!</v>
      </c>
      <c r="D46" s="102" t="e">
        <f>IF(#REF!="","",#REF!)</f>
        <v>#REF!</v>
      </c>
      <c r="E46" s="102" t="e">
        <f>IF(#REF!="","",#REF!)</f>
        <v>#REF!</v>
      </c>
      <c r="F46" s="3" t="s">
        <v>28</v>
      </c>
      <c r="G46" s="3" t="s">
        <v>28</v>
      </c>
      <c r="H46" s="3" t="s">
        <v>28</v>
      </c>
      <c r="I46" s="3" t="s">
        <v>28</v>
      </c>
      <c r="J46" s="3"/>
      <c r="K46" s="3"/>
      <c r="L46" s="3" t="s">
        <v>28</v>
      </c>
      <c r="M46" s="37" t="e">
        <f t="shared" si="0"/>
        <v>#REF!</v>
      </c>
    </row>
    <row r="47" spans="1:13" ht="15.75">
      <c r="A47" s="101" t="e">
        <f>IF(#REF!="","","L")</f>
        <v>#REF!</v>
      </c>
      <c r="B47" s="102" t="e">
        <f>IF(#REF!="","",#REF!)</f>
        <v>#REF!</v>
      </c>
      <c r="C47" s="102" t="e">
        <f>IF(#REF!="","",#REF!)</f>
        <v>#REF!</v>
      </c>
      <c r="D47" s="102" t="e">
        <f>IF(#REF!="","",#REF!)</f>
        <v>#REF!</v>
      </c>
      <c r="E47" s="102" t="e">
        <f>IF(#REF!="","",#REF!)</f>
        <v>#REF!</v>
      </c>
      <c r="F47" s="3" t="s">
        <v>28</v>
      </c>
      <c r="G47" s="3" t="s">
        <v>28</v>
      </c>
      <c r="H47" s="3" t="s">
        <v>28</v>
      </c>
      <c r="I47" s="3" t="s">
        <v>28</v>
      </c>
      <c r="J47" s="3"/>
      <c r="K47" s="3"/>
      <c r="L47" s="3" t="s">
        <v>28</v>
      </c>
      <c r="M47" s="37" t="e">
        <f t="shared" si="0"/>
        <v>#REF!</v>
      </c>
    </row>
    <row r="48" spans="1:13" ht="15.75">
      <c r="A48" s="101" t="e">
        <f>IF(#REF!="","","M")</f>
        <v>#REF!</v>
      </c>
      <c r="B48" s="102" t="e">
        <f>IF(#REF!="","",#REF!)</f>
        <v>#REF!</v>
      </c>
      <c r="C48" s="102" t="e">
        <f>IF(#REF!="","",#REF!)</f>
        <v>#REF!</v>
      </c>
      <c r="D48" s="102" t="e">
        <f>IF(#REF!="","",#REF!)</f>
        <v>#REF!</v>
      </c>
      <c r="E48" s="102" t="e">
        <f>IF(#REF!="","",#REF!)</f>
        <v>#REF!</v>
      </c>
      <c r="F48" s="3" t="s">
        <v>28</v>
      </c>
      <c r="G48" s="3" t="s">
        <v>28</v>
      </c>
      <c r="H48" s="3" t="s">
        <v>28</v>
      </c>
      <c r="I48" s="3" t="s">
        <v>28</v>
      </c>
      <c r="J48" s="3"/>
      <c r="K48" s="3"/>
      <c r="L48" s="3" t="s">
        <v>28</v>
      </c>
      <c r="M48" s="37" t="e">
        <f t="shared" si="0"/>
        <v>#REF!</v>
      </c>
    </row>
    <row r="49" spans="1:13" ht="15.75">
      <c r="A49" s="101" t="e">
        <f>IF(#REF!="","","N")</f>
        <v>#REF!</v>
      </c>
      <c r="B49" s="102" t="e">
        <f>IF(#REF!="","",#REF!)</f>
        <v>#REF!</v>
      </c>
      <c r="C49" s="102" t="e">
        <f>IF(#REF!="","",#REF!)</f>
        <v>#REF!</v>
      </c>
      <c r="D49" s="102" t="e">
        <f>IF(#REF!="","",#REF!)</f>
        <v>#REF!</v>
      </c>
      <c r="E49" s="102" t="e">
        <f>IF(#REF!="","",#REF!)</f>
        <v>#REF!</v>
      </c>
      <c r="F49" s="3" t="s">
        <v>28</v>
      </c>
      <c r="G49" s="3" t="s">
        <v>28</v>
      </c>
      <c r="H49" s="3" t="s">
        <v>28</v>
      </c>
      <c r="I49" s="3" t="s">
        <v>28</v>
      </c>
      <c r="J49" s="3"/>
      <c r="K49" s="3"/>
      <c r="L49" s="3" t="s">
        <v>28</v>
      </c>
      <c r="M49" s="37" t="e">
        <f t="shared" si="0"/>
        <v>#REF!</v>
      </c>
    </row>
    <row r="50" spans="1:13" ht="15.75">
      <c r="A50" s="101" t="e">
        <f>IF(#REF!="","","O")</f>
        <v>#REF!</v>
      </c>
      <c r="B50" s="102" t="e">
        <f>IF(#REF!="","",#REF!)</f>
        <v>#REF!</v>
      </c>
      <c r="C50" s="102" t="e">
        <f>IF(#REF!="","",#REF!)</f>
        <v>#REF!</v>
      </c>
      <c r="D50" s="102" t="e">
        <f>IF(#REF!="","",#REF!)</f>
        <v>#REF!</v>
      </c>
      <c r="E50" s="102" t="e">
        <f>IF(#REF!="","",#REF!)</f>
        <v>#REF!</v>
      </c>
      <c r="F50" s="3" t="s">
        <v>28</v>
      </c>
      <c r="G50" s="3" t="s">
        <v>28</v>
      </c>
      <c r="H50" s="3" t="s">
        <v>28</v>
      </c>
      <c r="I50" s="3" t="s">
        <v>28</v>
      </c>
      <c r="J50" s="3"/>
      <c r="K50" s="3"/>
      <c r="L50" s="3" t="s">
        <v>28</v>
      </c>
      <c r="M50" s="37" t="e">
        <f t="shared" si="0"/>
        <v>#REF!</v>
      </c>
    </row>
    <row r="51" spans="1:13" ht="15.75">
      <c r="A51" s="101" t="e">
        <f>IF(#REF!="","","P")</f>
        <v>#REF!</v>
      </c>
      <c r="B51" s="102" t="e">
        <f>IF(#REF!="","",#REF!)</f>
        <v>#REF!</v>
      </c>
      <c r="C51" s="102" t="e">
        <f>IF(#REF!="","",#REF!)</f>
        <v>#REF!</v>
      </c>
      <c r="D51" s="102" t="e">
        <f>IF(#REF!="","",#REF!)</f>
        <v>#REF!</v>
      </c>
      <c r="E51" s="102" t="e">
        <f>IF(#REF!="","",#REF!)</f>
        <v>#REF!</v>
      </c>
      <c r="F51" s="3" t="s">
        <v>28</v>
      </c>
      <c r="G51" s="3" t="s">
        <v>28</v>
      </c>
      <c r="H51" s="3" t="s">
        <v>28</v>
      </c>
      <c r="I51" s="3" t="s">
        <v>28</v>
      </c>
      <c r="J51" s="3"/>
      <c r="K51" s="3"/>
      <c r="L51" s="3" t="s">
        <v>28</v>
      </c>
      <c r="M51" s="37" t="e">
        <f t="shared" si="0"/>
        <v>#REF!</v>
      </c>
    </row>
    <row r="52" spans="1:13" ht="15.75">
      <c r="A52" s="101" t="e">
        <f>IF(#REF!="","","R")</f>
        <v>#REF!</v>
      </c>
      <c r="B52" s="102" t="e">
        <f>IF(#REF!="","",#REF!)</f>
        <v>#REF!</v>
      </c>
      <c r="C52" s="102" t="e">
        <f>IF(#REF!="","",#REF!)</f>
        <v>#REF!</v>
      </c>
      <c r="D52" s="102" t="e">
        <f>IF(#REF!="","",#REF!)</f>
        <v>#REF!</v>
      </c>
      <c r="E52" s="102" t="e">
        <f>IF(#REF!="","",#REF!)</f>
        <v>#REF!</v>
      </c>
      <c r="F52" s="3" t="s">
        <v>28</v>
      </c>
      <c r="G52" s="3" t="s">
        <v>28</v>
      </c>
      <c r="H52" s="3" t="s">
        <v>28</v>
      </c>
      <c r="I52" s="3" t="s">
        <v>28</v>
      </c>
      <c r="J52" s="3"/>
      <c r="K52" s="3"/>
      <c r="L52" s="3" t="s">
        <v>28</v>
      </c>
      <c r="M52" s="37" t="e">
        <f t="shared" si="0"/>
        <v>#REF!</v>
      </c>
    </row>
    <row r="53" spans="1:13" ht="15.75">
      <c r="A53" s="101" t="e">
        <f>IF(#REF!="","","S")</f>
        <v>#REF!</v>
      </c>
      <c r="B53" s="102" t="e">
        <f>IF(#REF!="","",#REF!)</f>
        <v>#REF!</v>
      </c>
      <c r="C53" s="102" t="e">
        <f>IF(#REF!="","",#REF!)</f>
        <v>#REF!</v>
      </c>
      <c r="D53" s="102" t="e">
        <f>IF(#REF!="","",#REF!)</f>
        <v>#REF!</v>
      </c>
      <c r="E53" s="102" t="e">
        <f>IF(#REF!="","",#REF!)</f>
        <v>#REF!</v>
      </c>
      <c r="F53" s="3" t="s">
        <v>28</v>
      </c>
      <c r="G53" s="3" t="s">
        <v>28</v>
      </c>
      <c r="H53" s="3" t="s">
        <v>28</v>
      </c>
      <c r="I53" s="3" t="s">
        <v>28</v>
      </c>
      <c r="J53" s="3"/>
      <c r="K53" s="3"/>
      <c r="L53" s="3" t="s">
        <v>28</v>
      </c>
      <c r="M53" s="37" t="e">
        <f t="shared" si="0"/>
        <v>#REF!</v>
      </c>
    </row>
    <row r="54" spans="1:13" ht="15.75">
      <c r="A54" s="101" t="e">
        <f>IF(#REF!="","","T")</f>
        <v>#REF!</v>
      </c>
      <c r="B54" s="102" t="e">
        <f>IF(#REF!="","",#REF!)</f>
        <v>#REF!</v>
      </c>
      <c r="C54" s="102" t="e">
        <f>IF(#REF!="","",#REF!)</f>
        <v>#REF!</v>
      </c>
      <c r="D54" s="102" t="e">
        <f>IF(#REF!="","",#REF!)</f>
        <v>#REF!</v>
      </c>
      <c r="E54" s="102" t="e">
        <f>IF(#REF!="","",#REF!)</f>
        <v>#REF!</v>
      </c>
      <c r="F54" s="3" t="s">
        <v>28</v>
      </c>
      <c r="G54" s="3" t="s">
        <v>28</v>
      </c>
      <c r="H54" s="3" t="s">
        <v>28</v>
      </c>
      <c r="I54" s="3" t="s">
        <v>28</v>
      </c>
      <c r="J54" s="3"/>
      <c r="K54" s="3"/>
      <c r="L54" s="3" t="s">
        <v>28</v>
      </c>
      <c r="M54" s="37" t="e">
        <f t="shared" si="0"/>
        <v>#REF!</v>
      </c>
    </row>
    <row r="55" spans="1:13" ht="15.75">
      <c r="A55" s="101" t="e">
        <f>IF(#REF!="","","U")</f>
        <v>#REF!</v>
      </c>
      <c r="B55" s="102" t="e">
        <f>IF(#REF!="","",#REF!)</f>
        <v>#REF!</v>
      </c>
      <c r="C55" s="102" t="e">
        <f>IF(#REF!="","",#REF!)</f>
        <v>#REF!</v>
      </c>
      <c r="D55" s="102" t="e">
        <f>IF(#REF!="","",#REF!)</f>
        <v>#REF!</v>
      </c>
      <c r="E55" s="102" t="e">
        <f>IF(#REF!="","",#REF!)</f>
        <v>#REF!</v>
      </c>
      <c r="F55" s="3" t="s">
        <v>28</v>
      </c>
      <c r="G55" s="3" t="s">
        <v>28</v>
      </c>
      <c r="H55" s="3" t="s">
        <v>28</v>
      </c>
      <c r="I55" s="3" t="s">
        <v>28</v>
      </c>
      <c r="J55" s="3"/>
      <c r="K55" s="3"/>
      <c r="L55" s="3" t="s">
        <v>28</v>
      </c>
      <c r="M55" s="37" t="e">
        <f t="shared" si="0"/>
        <v>#REF!</v>
      </c>
    </row>
    <row r="56" spans="1:13" ht="15.75">
      <c r="A56" s="101" t="e">
        <f>IF(#REF!="","","V")</f>
        <v>#REF!</v>
      </c>
      <c r="B56" s="102" t="e">
        <f>IF(#REF!="","",#REF!)</f>
        <v>#REF!</v>
      </c>
      <c r="C56" s="102" t="e">
        <f>IF(#REF!="","",#REF!)</f>
        <v>#REF!</v>
      </c>
      <c r="D56" s="102" t="e">
        <f>IF(#REF!="","",#REF!)</f>
        <v>#REF!</v>
      </c>
      <c r="E56" s="102" t="e">
        <f>IF(#REF!="","",#REF!)</f>
        <v>#REF!</v>
      </c>
      <c r="F56" s="3" t="s">
        <v>28</v>
      </c>
      <c r="G56" s="3" t="s">
        <v>28</v>
      </c>
      <c r="H56" s="3" t="s">
        <v>28</v>
      </c>
      <c r="I56" s="3" t="s">
        <v>28</v>
      </c>
      <c r="J56" s="3"/>
      <c r="K56" s="3"/>
      <c r="L56" s="3" t="s">
        <v>28</v>
      </c>
      <c r="M56" s="37" t="e">
        <f t="shared" si="0"/>
        <v>#REF!</v>
      </c>
    </row>
    <row r="57" spans="1:13" ht="15.75">
      <c r="A57" s="101" t="e">
        <f>IF(#REF!="","","W")</f>
        <v>#REF!</v>
      </c>
      <c r="B57" s="102" t="e">
        <f>IF(#REF!="","",#REF!)</f>
        <v>#REF!</v>
      </c>
      <c r="C57" s="102" t="e">
        <f>IF(#REF!="","",#REF!)</f>
        <v>#REF!</v>
      </c>
      <c r="D57" s="102" t="e">
        <f>IF(#REF!="","",#REF!)</f>
        <v>#REF!</v>
      </c>
      <c r="E57" s="102" t="e">
        <f>IF(#REF!="","",#REF!)</f>
        <v>#REF!</v>
      </c>
      <c r="F57" s="3" t="s">
        <v>28</v>
      </c>
      <c r="G57" s="3" t="s">
        <v>28</v>
      </c>
      <c r="H57" s="3" t="s">
        <v>28</v>
      </c>
      <c r="I57" s="3" t="s">
        <v>28</v>
      </c>
      <c r="J57" s="3"/>
      <c r="K57" s="3"/>
      <c r="L57" s="3" t="s">
        <v>28</v>
      </c>
      <c r="M57" s="37" t="e">
        <f t="shared" si="0"/>
        <v>#REF!</v>
      </c>
    </row>
    <row r="58" spans="1:13" ht="15.75">
      <c r="A58" s="101" t="e">
        <f>IF(#REF!="","","X")</f>
        <v>#REF!</v>
      </c>
      <c r="B58" s="102" t="e">
        <f>IF(#REF!="","",#REF!)</f>
        <v>#REF!</v>
      </c>
      <c r="C58" s="102" t="e">
        <f>IF(#REF!="","",#REF!)</f>
        <v>#REF!</v>
      </c>
      <c r="D58" s="102" t="e">
        <f>IF(#REF!="","",#REF!)</f>
        <v>#REF!</v>
      </c>
      <c r="E58" s="102" t="e">
        <f>IF(#REF!="","",#REF!)</f>
        <v>#REF!</v>
      </c>
      <c r="F58" s="3" t="s">
        <v>28</v>
      </c>
      <c r="G58" s="3" t="s">
        <v>28</v>
      </c>
      <c r="H58" s="3" t="s">
        <v>28</v>
      </c>
      <c r="I58" s="3" t="s">
        <v>28</v>
      </c>
      <c r="J58" s="3"/>
      <c r="K58" s="3"/>
      <c r="L58" s="3" t="s">
        <v>28</v>
      </c>
      <c r="M58" s="37" t="e">
        <f t="shared" si="0"/>
        <v>#REF!</v>
      </c>
    </row>
    <row r="59" spans="1:13" ht="15.75">
      <c r="A59" s="101" t="e">
        <f>IF(#REF!="","","Y")</f>
        <v>#REF!</v>
      </c>
      <c r="B59" s="102" t="e">
        <f>IF(#REF!="","",#REF!)</f>
        <v>#REF!</v>
      </c>
      <c r="C59" s="102" t="e">
        <f>IF(#REF!="","",#REF!)</f>
        <v>#REF!</v>
      </c>
      <c r="D59" s="102" t="e">
        <f>IF(#REF!="","",#REF!)</f>
        <v>#REF!</v>
      </c>
      <c r="E59" s="102" t="e">
        <f>IF(#REF!="","",#REF!)</f>
        <v>#REF!</v>
      </c>
      <c r="F59" s="3" t="s">
        <v>28</v>
      </c>
      <c r="G59" s="3" t="s">
        <v>28</v>
      </c>
      <c r="H59" s="3" t="s">
        <v>28</v>
      </c>
      <c r="I59" s="3" t="s">
        <v>28</v>
      </c>
      <c r="J59" s="3"/>
      <c r="K59" s="3"/>
      <c r="L59" s="3" t="s">
        <v>28</v>
      </c>
      <c r="M59" s="37" t="e">
        <f t="shared" si="0"/>
        <v>#REF!</v>
      </c>
    </row>
    <row r="60" spans="1:13" ht="15.75">
      <c r="A60" s="101" t="e">
        <f>IF(#REF!="","","Z")</f>
        <v>#REF!</v>
      </c>
      <c r="B60" s="102" t="e">
        <f>IF(#REF!="","",#REF!)</f>
        <v>#REF!</v>
      </c>
      <c r="C60" s="102" t="e">
        <f>IF(#REF!="","",#REF!)</f>
        <v>#REF!</v>
      </c>
      <c r="D60" s="102" t="e">
        <f>IF(#REF!="","",#REF!)</f>
        <v>#REF!</v>
      </c>
      <c r="E60" s="102" t="e">
        <f>IF(#REF!="","",#REF!)</f>
        <v>#REF!</v>
      </c>
      <c r="F60" s="3" t="s">
        <v>28</v>
      </c>
      <c r="G60" s="3" t="s">
        <v>28</v>
      </c>
      <c r="H60" s="3" t="s">
        <v>28</v>
      </c>
      <c r="I60" s="3" t="s">
        <v>28</v>
      </c>
      <c r="J60" s="3"/>
      <c r="K60" s="3"/>
      <c r="L60" s="3" t="s">
        <v>28</v>
      </c>
      <c r="M60" s="37" t="e">
        <f t="shared" si="0"/>
        <v>#REF!</v>
      </c>
    </row>
    <row r="61" spans="1:13" ht="15.75">
      <c r="A61" s="101" t="e">
        <f>IF(#REF!="","","AA")</f>
        <v>#REF!</v>
      </c>
      <c r="B61" s="102" t="e">
        <f>IF(#REF!="","",#REF!)</f>
        <v>#REF!</v>
      </c>
      <c r="C61" s="102" t="e">
        <f>IF(#REF!="","",#REF!)</f>
        <v>#REF!</v>
      </c>
      <c r="D61" s="102" t="e">
        <f>IF(#REF!="","",#REF!)</f>
        <v>#REF!</v>
      </c>
      <c r="E61" s="102" t="e">
        <f>IF(#REF!="","",#REF!)</f>
        <v>#REF!</v>
      </c>
      <c r="F61" s="3" t="s">
        <v>28</v>
      </c>
      <c r="G61" s="3" t="s">
        <v>28</v>
      </c>
      <c r="H61" s="3" t="s">
        <v>28</v>
      </c>
      <c r="I61" s="3" t="s">
        <v>28</v>
      </c>
      <c r="J61" s="3"/>
      <c r="K61" s="3"/>
      <c r="L61" s="3" t="s">
        <v>28</v>
      </c>
      <c r="M61" s="37" t="e">
        <f t="shared" si="0"/>
        <v>#REF!</v>
      </c>
    </row>
    <row r="62" spans="1:13" ht="15.75">
      <c r="A62" s="101" t="e">
        <f>IF(#REF!="","","AB")</f>
        <v>#REF!</v>
      </c>
      <c r="B62" s="102" t="e">
        <f>IF(#REF!="","",#REF!)</f>
        <v>#REF!</v>
      </c>
      <c r="C62" s="102" t="e">
        <f>IF(#REF!="","",#REF!)</f>
        <v>#REF!</v>
      </c>
      <c r="D62" s="102" t="e">
        <f>IF(#REF!="","",#REF!)</f>
        <v>#REF!</v>
      </c>
      <c r="E62" s="102" t="e">
        <f>IF(#REF!="","",#REF!)</f>
        <v>#REF!</v>
      </c>
      <c r="F62" s="3" t="s">
        <v>28</v>
      </c>
      <c r="G62" s="3" t="s">
        <v>28</v>
      </c>
      <c r="H62" s="3" t="s">
        <v>28</v>
      </c>
      <c r="I62" s="3" t="s">
        <v>28</v>
      </c>
      <c r="J62" s="3"/>
      <c r="K62" s="3"/>
      <c r="L62" s="3" t="s">
        <v>28</v>
      </c>
      <c r="M62" s="37" t="e">
        <f t="shared" si="0"/>
        <v>#REF!</v>
      </c>
    </row>
    <row r="63" spans="1:13" ht="15.75">
      <c r="A63" s="101" t="e">
        <f>IF(#REF!="","","AC")</f>
        <v>#REF!</v>
      </c>
      <c r="B63" s="102" t="e">
        <f>IF(#REF!="","",#REF!)</f>
        <v>#REF!</v>
      </c>
      <c r="C63" s="102" t="e">
        <f>IF(#REF!="","",#REF!)</f>
        <v>#REF!</v>
      </c>
      <c r="D63" s="102" t="e">
        <f>IF(#REF!="","",#REF!)</f>
        <v>#REF!</v>
      </c>
      <c r="E63" s="102" t="e">
        <f>IF(#REF!="","",#REF!)</f>
        <v>#REF!</v>
      </c>
      <c r="F63" s="3" t="s">
        <v>28</v>
      </c>
      <c r="G63" s="3" t="s">
        <v>28</v>
      </c>
      <c r="H63" s="3" t="s">
        <v>28</v>
      </c>
      <c r="I63" s="3" t="s">
        <v>28</v>
      </c>
      <c r="J63" s="3"/>
      <c r="K63" s="3"/>
      <c r="L63" s="3" t="s">
        <v>28</v>
      </c>
      <c r="M63" s="37" t="e">
        <f t="shared" si="0"/>
        <v>#REF!</v>
      </c>
    </row>
    <row r="64" spans="1:13" ht="15.75">
      <c r="A64" s="101" t="e">
        <f>IF(#REF!="","","AD")</f>
        <v>#REF!</v>
      </c>
      <c r="B64" s="102" t="e">
        <f>IF(#REF!="","",#REF!)</f>
        <v>#REF!</v>
      </c>
      <c r="C64" s="102" t="e">
        <f>IF(#REF!="","",#REF!)</f>
        <v>#REF!</v>
      </c>
      <c r="D64" s="102" t="e">
        <f>IF(#REF!="","",#REF!)</f>
        <v>#REF!</v>
      </c>
      <c r="E64" s="102" t="e">
        <f>IF(#REF!="","",#REF!)</f>
        <v>#REF!</v>
      </c>
      <c r="F64" s="3" t="s">
        <v>28</v>
      </c>
      <c r="G64" s="3" t="s">
        <v>28</v>
      </c>
      <c r="H64" s="3" t="s">
        <v>28</v>
      </c>
      <c r="I64" s="3" t="s">
        <v>28</v>
      </c>
      <c r="J64" s="3"/>
      <c r="K64" s="3"/>
      <c r="L64" s="3" t="s">
        <v>28</v>
      </c>
      <c r="M64" s="37" t="e">
        <f t="shared" si="0"/>
        <v>#REF!</v>
      </c>
    </row>
    <row r="65" spans="1:13" ht="15.75">
      <c r="A65" s="101" t="e">
        <f>IF(#REF!="","","AE")</f>
        <v>#REF!</v>
      </c>
      <c r="B65" s="102" t="e">
        <f>IF(#REF!="","",#REF!)</f>
        <v>#REF!</v>
      </c>
      <c r="C65" s="102" t="e">
        <f>IF(#REF!="","",#REF!)</f>
        <v>#REF!</v>
      </c>
      <c r="D65" s="102" t="e">
        <f>IF(#REF!="","",#REF!)</f>
        <v>#REF!</v>
      </c>
      <c r="E65" s="102" t="e">
        <f>IF(#REF!="","",#REF!)</f>
        <v>#REF!</v>
      </c>
      <c r="F65" s="3" t="s">
        <v>28</v>
      </c>
      <c r="G65" s="3" t="s">
        <v>28</v>
      </c>
      <c r="H65" s="3" t="s">
        <v>28</v>
      </c>
      <c r="I65" s="3" t="s">
        <v>28</v>
      </c>
      <c r="J65" s="3"/>
      <c r="K65" s="3"/>
      <c r="L65" s="3" t="s">
        <v>28</v>
      </c>
      <c r="M65" s="37" t="e">
        <f t="shared" si="0"/>
        <v>#REF!</v>
      </c>
    </row>
    <row r="66" spans="1:13" ht="15.75">
      <c r="A66" s="101" t="e">
        <f>IF(#REF!="","","AF")</f>
        <v>#REF!</v>
      </c>
      <c r="B66" s="102" t="e">
        <f>IF(#REF!="","",#REF!)</f>
        <v>#REF!</v>
      </c>
      <c r="C66" s="102" t="e">
        <f>IF(#REF!="","",#REF!)</f>
        <v>#REF!</v>
      </c>
      <c r="D66" s="102" t="e">
        <f>IF(#REF!="","",#REF!)</f>
        <v>#REF!</v>
      </c>
      <c r="E66" s="102" t="e">
        <f>IF(#REF!="","",#REF!)</f>
        <v>#REF!</v>
      </c>
      <c r="F66" s="3" t="s">
        <v>28</v>
      </c>
      <c r="G66" s="3" t="s">
        <v>28</v>
      </c>
      <c r="H66" s="3" t="s">
        <v>28</v>
      </c>
      <c r="I66" s="3" t="s">
        <v>28</v>
      </c>
      <c r="J66" s="3"/>
      <c r="K66" s="3"/>
      <c r="L66" s="3" t="s">
        <v>28</v>
      </c>
      <c r="M66" s="37" t="e">
        <f t="shared" si="0"/>
        <v>#REF!</v>
      </c>
    </row>
    <row r="67" spans="1:13" ht="15.75">
      <c r="A67" s="101" t="e">
        <f>IF(#REF!="","","AG")</f>
        <v>#REF!</v>
      </c>
      <c r="B67" s="102" t="e">
        <f>IF(#REF!="","",#REF!)</f>
        <v>#REF!</v>
      </c>
      <c r="C67" s="102" t="e">
        <f>IF(#REF!="","",#REF!)</f>
        <v>#REF!</v>
      </c>
      <c r="D67" s="102" t="e">
        <f>IF(#REF!="","",#REF!)</f>
        <v>#REF!</v>
      </c>
      <c r="E67" s="102" t="e">
        <f>IF(#REF!="","",#REF!)</f>
        <v>#REF!</v>
      </c>
      <c r="F67" s="3" t="s">
        <v>28</v>
      </c>
      <c r="G67" s="3" t="s">
        <v>28</v>
      </c>
      <c r="H67" s="3" t="s">
        <v>28</v>
      </c>
      <c r="I67" s="3" t="s">
        <v>28</v>
      </c>
      <c r="J67" s="3"/>
      <c r="K67" s="3"/>
      <c r="L67" s="3" t="s">
        <v>28</v>
      </c>
      <c r="M67" s="37" t="e">
        <f t="shared" si="0"/>
        <v>#REF!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9"/>
  <dimension ref="A1:O70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.00390625" style="82" customWidth="1"/>
    <col min="2" max="2" width="9.375" style="82" bestFit="1" customWidth="1"/>
    <col min="3" max="16384" width="9.125" style="82" customWidth="1"/>
  </cols>
  <sheetData>
    <row r="1" ht="11.25">
      <c r="A1" s="88"/>
    </row>
    <row r="2" ht="11.25">
      <c r="A2" s="95">
        <v>1</v>
      </c>
    </row>
    <row r="4" ht="6.75" customHeight="1">
      <c r="A4" s="96"/>
    </row>
    <row r="5" ht="11.25" customHeight="1">
      <c r="B5" s="82" t="s">
        <v>27</v>
      </c>
    </row>
    <row r="6" ht="11.25" customHeight="1">
      <c r="C6" s="82">
        <f>IF(B6&gt;0,B6,"")</f>
      </c>
    </row>
    <row r="7" spans="1:15" ht="11.25" customHeight="1">
      <c r="A7" s="82">
        <v>1</v>
      </c>
      <c r="B7" s="88" t="e">
        <f ca="1">INDIRECT(CONCATENATE("[Draw_nejD_consolation.xls]Draw!","D2"))</f>
        <v>#REF!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1.25" customHeight="1">
      <c r="A8" s="82">
        <v>2</v>
      </c>
      <c r="B8" s="88" t="e">
        <f ca="1">INDIRECT(CONCATENATE("[Draw_nejD_consolation.xls]Draw!","D3"))</f>
        <v>#REF!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1.25" customHeight="1">
      <c r="A9" s="82">
        <v>3</v>
      </c>
      <c r="B9" s="88" t="e">
        <f ca="1">INDIRECT(CONCATENATE("[Draw_nejD_consolation.xls]Draw!","D4"))</f>
        <v>#REF!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11.25" customHeight="1">
      <c r="A10" s="82">
        <v>4</v>
      </c>
      <c r="B10" s="88" t="e">
        <f ca="1">INDIRECT(CONCATENATE("[Draw_nejD_consolation.xls]Draw!","D5"))</f>
        <v>#REF!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11.25" customHeight="1">
      <c r="A11" s="82">
        <v>5</v>
      </c>
      <c r="B11" s="88" t="e">
        <f ca="1">INDIRECT(CONCATENATE("[Draw_nejD_consolation.xls]Draw!","D6"))</f>
        <v>#REF!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11.25" customHeight="1">
      <c r="A12" s="82">
        <v>6</v>
      </c>
      <c r="B12" s="88" t="e">
        <f ca="1">INDIRECT(CONCATENATE("[Draw_nejD_consolation.xls]Draw!","D7"))</f>
        <v>#REF!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11.25">
      <c r="A13" s="82">
        <v>7</v>
      </c>
      <c r="B13" s="88" t="e">
        <f ca="1">INDIRECT(CONCATENATE("[Draw_nejD_consolation.xls]Draw!","D8"))</f>
        <v>#REF!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1.25">
      <c r="A14" s="82">
        <v>8</v>
      </c>
      <c r="B14" s="88" t="e">
        <f ca="1">INDIRECT(CONCATENATE("[Draw_nejD_consolation.xls]Draw!","D9"))</f>
        <v>#REF!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1.25">
      <c r="A15" s="82">
        <v>9</v>
      </c>
      <c r="B15" s="88" t="e">
        <f ca="1">INDIRECT(CONCATENATE("[Draw_nejD_consolation.xls]Draw!","D10"))</f>
        <v>#REF!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11.25">
      <c r="A16" s="82">
        <v>10</v>
      </c>
      <c r="B16" s="88" t="e">
        <f ca="1">INDIRECT(CONCATENATE("[Draw_nejD_consolation.xls]Draw!","D11"))</f>
        <v>#REF!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11.25">
      <c r="A17" s="82">
        <v>11</v>
      </c>
      <c r="B17" s="88" t="e">
        <f ca="1">INDIRECT(CONCATENATE("[Draw_nejD_consolation.xls]Draw!","D12"))</f>
        <v>#REF!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11.25">
      <c r="A18" s="82">
        <v>12</v>
      </c>
      <c r="B18" s="88" t="e">
        <f ca="1">INDIRECT(CONCATENATE("[Draw_nejD_consolation.xls]Draw!","D13"))</f>
        <v>#REF!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11.25">
      <c r="A19" s="82">
        <v>13</v>
      </c>
      <c r="B19" s="88" t="e">
        <f ca="1">INDIRECT(CONCATENATE("[Draw_nejD_consolation.xls]Draw!","D14"))</f>
        <v>#REF!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1.25">
      <c r="A20" s="82">
        <v>14</v>
      </c>
      <c r="B20" s="88" t="e">
        <f ca="1">INDIRECT(CONCATENATE("[Draw_nejD_consolation.xls]Draw!","D15"))</f>
        <v>#REF!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1.25">
      <c r="A21" s="82">
        <v>15</v>
      </c>
      <c r="B21" s="88" t="e">
        <f ca="1">INDIRECT(CONCATENATE("[Draw_nejD_consolation.xls]Draw!","D16"))</f>
        <v>#REF!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11.25">
      <c r="A22" s="82">
        <v>16</v>
      </c>
      <c r="B22" s="88" t="e">
        <f ca="1">INDIRECT(CONCATENATE("[Draw_nejD_consolation.xls]Draw!","D17"))</f>
        <v>#REF!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11.25">
      <c r="A23" s="82">
        <v>17</v>
      </c>
      <c r="B23" s="88" t="e">
        <f ca="1">INDIRECT(CONCATENATE("[Draw_nejD_consolation.xls]Draw!","D18"))</f>
        <v>#REF!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11.25">
      <c r="A24" s="82">
        <v>18</v>
      </c>
      <c r="B24" s="88" t="e">
        <f ca="1">INDIRECT(CONCATENATE("[Draw_nejD_consolation.xls]Draw!","D19"))</f>
        <v>#REF!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1.25">
      <c r="A25" s="82">
        <v>19</v>
      </c>
      <c r="B25" s="88" t="e">
        <f ca="1">INDIRECT(CONCATENATE("[Draw_nejD_consolation.xls]Draw!","D20"))</f>
        <v>#REF!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11.25">
      <c r="A26" s="82">
        <v>20</v>
      </c>
      <c r="B26" s="88" t="e">
        <f ca="1">INDIRECT(CONCATENATE("[Draw_nejD_consolation.xls]Draw!","D21"))</f>
        <v>#REF!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1:15" ht="11.25">
      <c r="A27" s="82">
        <v>21</v>
      </c>
      <c r="B27" s="88" t="e">
        <f ca="1">INDIRECT(CONCATENATE("[Draw_nejD_consolation.xls]Draw!","D22"))</f>
        <v>#REF!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5" ht="11.25">
      <c r="A28" s="82">
        <v>22</v>
      </c>
      <c r="B28" s="88" t="e">
        <f ca="1">INDIRECT(CONCATENATE("[Draw_nejD_consolation.xls]Draw!","D23"))</f>
        <v>#REF!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11.25">
      <c r="A29" s="82">
        <v>23</v>
      </c>
      <c r="B29" s="88" t="e">
        <f ca="1">INDIRECT(CONCATENATE("[Draw_nejD_consolation.xls]Draw!","D24"))</f>
        <v>#REF!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11.25">
      <c r="A30" s="82">
        <v>24</v>
      </c>
      <c r="B30" s="88" t="e">
        <f ca="1">INDIRECT(CONCATENATE("[Draw_nejD_consolation.xls]Draw!","D25"))</f>
        <v>#REF!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1.25">
      <c r="A31" s="82">
        <v>25</v>
      </c>
      <c r="B31" s="88" t="e">
        <f ca="1">INDIRECT(CONCATENATE("[Draw_nejD_consolation.xls]Draw!","D26"))</f>
        <v>#REF!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1:15" ht="11.25">
      <c r="A32" s="82">
        <v>26</v>
      </c>
      <c r="B32" s="88" t="e">
        <f ca="1">INDIRECT(CONCATENATE("[Draw_nejD_consolation.xls]Draw!","D27"))</f>
        <v>#REF!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11.25">
      <c r="A33" s="82">
        <v>27</v>
      </c>
      <c r="B33" s="88" t="e">
        <f ca="1">INDIRECT(CONCATENATE("[Draw_nejD_consolation.xls]Draw!","D28"))</f>
        <v>#REF!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11.25">
      <c r="A34" s="82">
        <v>28</v>
      </c>
      <c r="B34" s="88" t="e">
        <f ca="1">INDIRECT(CONCATENATE("[Draw_nejD_consolation.xls]Draw!","D29"))</f>
        <v>#REF!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11.25">
      <c r="A35" s="82">
        <v>29</v>
      </c>
      <c r="B35" s="88" t="e">
        <f ca="1">INDIRECT(CONCATENATE("[Draw_nejD_consolation.xls]Draw!","D30"))</f>
        <v>#REF!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11.25">
      <c r="A36" s="82">
        <v>30</v>
      </c>
      <c r="B36" s="88" t="e">
        <f ca="1">INDIRECT(CONCATENATE("[Draw_nejD_consolation.xls]Draw!","D31"))</f>
        <v>#REF!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 ht="11.25">
      <c r="A37" s="82">
        <v>31</v>
      </c>
      <c r="B37" s="88" t="e">
        <f ca="1">INDIRECT(CONCATENATE("[Draw_nejD_consolation.xls]Draw!","D32"))</f>
        <v>#REF!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 ht="11.25">
      <c r="A38" s="82">
        <v>32</v>
      </c>
      <c r="B38" s="88" t="e">
        <f ca="1">INDIRECT(CONCATENATE("[Draw_nejD_consolation.xls]Draw!","D33"))</f>
        <v>#REF!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1:2" ht="11.25">
      <c r="A39" s="82">
        <v>33</v>
      </c>
      <c r="B39" s="88" t="e">
        <f ca="1">INDIRECT(CONCATENATE("[Draw_nejD_consolation.xls]Draw!","D34"))</f>
        <v>#REF!</v>
      </c>
    </row>
    <row r="40" spans="1:2" ht="11.25">
      <c r="A40" s="82">
        <v>34</v>
      </c>
      <c r="B40" s="88" t="e">
        <f ca="1">INDIRECT(CONCATENATE("[Draw_nejD_consolation.xls]Draw!","D35"))</f>
        <v>#REF!</v>
      </c>
    </row>
    <row r="41" spans="1:2" ht="11.25">
      <c r="A41" s="82">
        <v>35</v>
      </c>
      <c r="B41" s="88" t="e">
        <f ca="1">INDIRECT(CONCATENATE("[Draw_nejD_consolation.xls]Draw!","D36"))</f>
        <v>#REF!</v>
      </c>
    </row>
    <row r="42" spans="1:2" ht="11.25">
      <c r="A42" s="82">
        <v>36</v>
      </c>
      <c r="B42" s="88" t="e">
        <f ca="1">INDIRECT(CONCATENATE("[Draw_nejD_consolation.xls]Draw!","D37"))</f>
        <v>#REF!</v>
      </c>
    </row>
    <row r="43" spans="1:2" ht="11.25">
      <c r="A43" s="82">
        <v>37</v>
      </c>
      <c r="B43" s="88" t="e">
        <f ca="1">INDIRECT(CONCATENATE("[Draw_nejD_consolation.xls]Draw!","D38"))</f>
        <v>#REF!</v>
      </c>
    </row>
    <row r="44" spans="1:2" ht="11.25">
      <c r="A44" s="82">
        <v>38</v>
      </c>
      <c r="B44" s="88" t="e">
        <f ca="1">INDIRECT(CONCATENATE("[Draw_nejD_consolation.xls]Draw!","D39"))</f>
        <v>#REF!</v>
      </c>
    </row>
    <row r="45" spans="1:2" ht="11.25">
      <c r="A45" s="82">
        <v>39</v>
      </c>
      <c r="B45" s="88" t="e">
        <f ca="1">INDIRECT(CONCATENATE("[Draw_nejD_consolation.xls]Draw!","D40"))</f>
        <v>#REF!</v>
      </c>
    </row>
    <row r="46" spans="1:2" ht="11.25">
      <c r="A46" s="82">
        <v>40</v>
      </c>
      <c r="B46" s="88" t="e">
        <f ca="1">INDIRECT(CONCATENATE("[Draw_nejD_consolation.xls]Draw!","D41"))</f>
        <v>#REF!</v>
      </c>
    </row>
    <row r="47" spans="1:2" ht="11.25">
      <c r="A47" s="82">
        <v>41</v>
      </c>
      <c r="B47" s="88" t="e">
        <f ca="1">INDIRECT(CONCATENATE("[Draw_nejD_consolation.xls]Draw!","D42"))</f>
        <v>#REF!</v>
      </c>
    </row>
    <row r="48" spans="1:2" ht="11.25">
      <c r="A48" s="82">
        <v>42</v>
      </c>
      <c r="B48" s="88" t="e">
        <f ca="1">INDIRECT(CONCATENATE("[Draw_nejD_consolation.xls]Draw!","D43"))</f>
        <v>#REF!</v>
      </c>
    </row>
    <row r="49" spans="1:2" ht="11.25">
      <c r="A49" s="82">
        <v>43</v>
      </c>
      <c r="B49" s="88" t="e">
        <f ca="1">INDIRECT(CONCATENATE("[Draw_nejD_consolation.xls]Draw!","D44"))</f>
        <v>#REF!</v>
      </c>
    </row>
    <row r="50" spans="1:2" ht="11.25">
      <c r="A50" s="82">
        <v>44</v>
      </c>
      <c r="B50" s="88" t="e">
        <f ca="1">INDIRECT(CONCATENATE("[Draw_nejD_consolation.xls]Draw!","D45"))</f>
        <v>#REF!</v>
      </c>
    </row>
    <row r="51" spans="1:2" ht="11.25">
      <c r="A51" s="82">
        <v>45</v>
      </c>
      <c r="B51" s="88" t="e">
        <f ca="1">INDIRECT(CONCATENATE("[Draw_nejD_consolation.xls]Draw!","D46"))</f>
        <v>#REF!</v>
      </c>
    </row>
    <row r="52" spans="1:2" ht="11.25">
      <c r="A52" s="82">
        <v>46</v>
      </c>
      <c r="B52" s="88" t="e">
        <f ca="1">INDIRECT(CONCATENATE("[Draw_nejD_consolation.xls]Draw!","D47"))</f>
        <v>#REF!</v>
      </c>
    </row>
    <row r="53" spans="1:2" ht="11.25">
      <c r="A53" s="82">
        <v>47</v>
      </c>
      <c r="B53" s="88" t="e">
        <f ca="1">INDIRECT(CONCATENATE("[Draw_nejD_consolation.xls]Draw!","D48"))</f>
        <v>#REF!</v>
      </c>
    </row>
    <row r="54" spans="1:2" ht="11.25">
      <c r="A54" s="82">
        <v>48</v>
      </c>
      <c r="B54" s="88" t="e">
        <f ca="1">INDIRECT(CONCATENATE("[Draw_nejD_consolation.xls]Draw!","D49"))</f>
        <v>#REF!</v>
      </c>
    </row>
    <row r="55" spans="1:2" ht="11.25">
      <c r="A55" s="82">
        <v>49</v>
      </c>
      <c r="B55" s="88" t="e">
        <f ca="1">INDIRECT(CONCATENATE("[Draw_nejD_consolation.xls]Draw!","D50"))</f>
        <v>#REF!</v>
      </c>
    </row>
    <row r="56" spans="1:2" ht="11.25">
      <c r="A56" s="82">
        <v>50</v>
      </c>
      <c r="B56" s="88" t="e">
        <f ca="1">INDIRECT(CONCATENATE("[Draw_nejD_consolation.xls]Draw!","D51"))</f>
        <v>#REF!</v>
      </c>
    </row>
    <row r="57" spans="1:2" ht="11.25">
      <c r="A57" s="82">
        <v>51</v>
      </c>
      <c r="B57" s="88" t="e">
        <f ca="1">INDIRECT(CONCATENATE("[Draw_nejD_consolation.xls]Draw!","D52"))</f>
        <v>#REF!</v>
      </c>
    </row>
    <row r="58" spans="1:2" ht="11.25">
      <c r="A58" s="82">
        <v>52</v>
      </c>
      <c r="B58" s="88" t="e">
        <f ca="1">INDIRECT(CONCATENATE("[Draw_nejD_consolation.xls]Draw!","D53"))</f>
        <v>#REF!</v>
      </c>
    </row>
    <row r="59" spans="1:2" ht="11.25">
      <c r="A59" s="82">
        <v>53</v>
      </c>
      <c r="B59" s="88" t="e">
        <f ca="1">INDIRECT(CONCATENATE("[Draw_nejD_consolation.xls]Draw!","D54"))</f>
        <v>#REF!</v>
      </c>
    </row>
    <row r="60" spans="1:2" ht="11.25">
      <c r="A60" s="82">
        <v>54</v>
      </c>
      <c r="B60" s="88" t="e">
        <f ca="1">INDIRECT(CONCATENATE("[Draw_nejD_consolation.xls]Draw!","D55"))</f>
        <v>#REF!</v>
      </c>
    </row>
    <row r="61" spans="1:2" ht="11.25">
      <c r="A61" s="82">
        <v>55</v>
      </c>
      <c r="B61" s="88" t="e">
        <f ca="1">INDIRECT(CONCATENATE("[Draw_nejD_consolation.xls]Draw!","D56"))</f>
        <v>#REF!</v>
      </c>
    </row>
    <row r="62" spans="1:2" ht="11.25">
      <c r="A62" s="82">
        <v>56</v>
      </c>
      <c r="B62" s="88" t="e">
        <f ca="1">INDIRECT(CONCATENATE("[Draw_nejD_consolation.xls]Draw!","D57"))</f>
        <v>#REF!</v>
      </c>
    </row>
    <row r="63" spans="1:2" ht="11.25">
      <c r="A63" s="82">
        <v>57</v>
      </c>
      <c r="B63" s="88" t="e">
        <f ca="1">INDIRECT(CONCATENATE("[Draw_nejD_consolation.xls]Draw!","D58"))</f>
        <v>#REF!</v>
      </c>
    </row>
    <row r="64" spans="1:2" ht="11.25">
      <c r="A64" s="82">
        <v>58</v>
      </c>
      <c r="B64" s="88" t="e">
        <f ca="1">INDIRECT(CONCATENATE("[Draw_nejD_consolation.xls]Draw!","D59"))</f>
        <v>#REF!</v>
      </c>
    </row>
    <row r="65" spans="1:2" ht="11.25">
      <c r="A65" s="82">
        <v>59</v>
      </c>
      <c r="B65" s="88" t="e">
        <f ca="1">INDIRECT(CONCATENATE("[Draw_nejD_consolation.xls]Draw!","D60"))</f>
        <v>#REF!</v>
      </c>
    </row>
    <row r="66" spans="1:2" ht="11.25">
      <c r="A66" s="82">
        <v>60</v>
      </c>
      <c r="B66" s="88" t="e">
        <f ca="1">INDIRECT(CONCATENATE("[Draw_nejD_consolation.xls]Draw!","D61"))</f>
        <v>#REF!</v>
      </c>
    </row>
    <row r="67" spans="1:2" ht="11.25">
      <c r="A67" s="82">
        <v>61</v>
      </c>
      <c r="B67" s="88" t="e">
        <f ca="1">INDIRECT(CONCATENATE("[Draw_nejD_consolation.xls]Draw!","D62"))</f>
        <v>#REF!</v>
      </c>
    </row>
    <row r="68" spans="1:2" ht="11.25">
      <c r="A68" s="82">
        <v>62</v>
      </c>
      <c r="B68" s="88" t="e">
        <f ca="1">INDIRECT(CONCATENATE("[Draw_nejD_consolation.xls]Draw!","D63"))</f>
        <v>#REF!</v>
      </c>
    </row>
    <row r="69" spans="1:2" ht="11.25">
      <c r="A69" s="82">
        <v>63</v>
      </c>
      <c r="B69" s="88" t="e">
        <f ca="1">INDIRECT(CONCATENATE("[Draw_nejD_consolation.xls]Draw!","D64"))</f>
        <v>#REF!</v>
      </c>
    </row>
    <row r="70" spans="1:2" ht="11.25">
      <c r="A70" s="82">
        <v>64</v>
      </c>
      <c r="B70" s="88" t="e">
        <f ca="1">INDIRECT(CONCATENATE("[Draw_nejD_consolation.xls]Draw!","D65"))</f>
        <v>#REF!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0"/>
  <dimension ref="A1:Q422"/>
  <sheetViews>
    <sheetView zoomScalePageLayoutView="0" workbookViewId="0" topLeftCell="A1">
      <selection activeCell="H4" sqref="H4:L67"/>
    </sheetView>
  </sheetViews>
  <sheetFormatPr defaultColWidth="9.00390625" defaultRowHeight="12.75"/>
  <cols>
    <col min="1" max="1" width="5.375" style="125" customWidth="1"/>
    <col min="2" max="2" width="4.00390625" style="126" customWidth="1"/>
    <col min="3" max="3" width="16.75390625" style="118" customWidth="1"/>
    <col min="4" max="4" width="21.875" style="118" customWidth="1"/>
    <col min="5" max="5" width="4.375" style="127" customWidth="1"/>
    <col min="6" max="6" width="3.625" style="118" customWidth="1"/>
    <col min="7" max="7" width="9.125" style="118" customWidth="1"/>
    <col min="8" max="8" width="5.625" style="118" customWidth="1"/>
    <col min="9" max="10" width="9.125" style="118" customWidth="1"/>
    <col min="11" max="11" width="11.75390625" style="118" customWidth="1"/>
    <col min="12" max="12" width="7.125" style="118" customWidth="1"/>
    <col min="13" max="13" width="5.125" style="118" customWidth="1"/>
    <col min="14" max="16384" width="9.125" style="118" customWidth="1"/>
  </cols>
  <sheetData>
    <row r="1" spans="1:15" ht="20.25">
      <c r="A1" s="255" t="s">
        <v>51</v>
      </c>
      <c r="B1" s="255"/>
      <c r="C1" s="255"/>
      <c r="D1" s="255"/>
      <c r="E1" s="255"/>
      <c r="F1" s="117"/>
      <c r="M1" s="119"/>
      <c r="O1" s="120"/>
    </row>
    <row r="2" spans="1:13" s="124" customFormat="1" ht="16.5" customHeight="1" thickBot="1">
      <c r="A2" s="121"/>
      <c r="B2" s="122" t="s">
        <v>52</v>
      </c>
      <c r="C2" s="123" t="s">
        <v>50</v>
      </c>
      <c r="D2" s="123" t="s">
        <v>53</v>
      </c>
      <c r="E2" s="123" t="s">
        <v>54</v>
      </c>
      <c r="M2" s="118"/>
    </row>
    <row r="3" spans="8:16" ht="12" customHeight="1" thickTop="1">
      <c r="H3" s="173">
        <f>IF(F3="","",E3)</f>
      </c>
      <c r="I3" s="140">
        <f>IF(F3="","",B3)</f>
      </c>
      <c r="J3" s="172">
        <f>IF(A3="","",A3)</f>
      </c>
      <c r="K3" s="139">
        <f>IF(F3="","",C3)</f>
      </c>
      <c r="L3" s="139">
        <f>IF(F3="","",F3)</f>
      </c>
      <c r="M3" s="128"/>
      <c r="N3" s="129"/>
      <c r="O3" s="130"/>
      <c r="P3" s="130"/>
    </row>
    <row r="4" spans="1:17" ht="12.75">
      <c r="A4" s="125" t="s">
        <v>22</v>
      </c>
      <c r="B4" s="131" t="e">
        <f>IF(#REF!="","",#REF!)</f>
        <v>#REF!</v>
      </c>
      <c r="C4" s="132" t="e">
        <f>IF(#REF!="","",#REF!)</f>
        <v>#REF!</v>
      </c>
      <c r="D4" s="132" t="e">
        <f>IF(#REF!="","",#REF!)</f>
        <v>#REF!</v>
      </c>
      <c r="E4" s="133" t="e">
        <f>IF(#REF!="","",#REF!)</f>
        <v>#REF!</v>
      </c>
      <c r="F4" s="133" t="e">
        <f>IF(#REF!="","",#REF!)</f>
        <v>#REF!</v>
      </c>
      <c r="H4" s="173">
        <v>4</v>
      </c>
      <c r="I4" s="140">
        <v>4</v>
      </c>
      <c r="J4" s="172" t="s">
        <v>25</v>
      </c>
      <c r="K4" s="139" t="s">
        <v>209</v>
      </c>
      <c r="L4" s="139">
        <v>1</v>
      </c>
      <c r="M4" s="130"/>
      <c r="N4" s="129"/>
      <c r="O4" s="120"/>
      <c r="P4" s="130"/>
      <c r="Q4" s="118" t="s">
        <v>318</v>
      </c>
    </row>
    <row r="5" spans="1:17" ht="12.75">
      <c r="A5" s="125" t="s">
        <v>23</v>
      </c>
      <c r="B5" s="131" t="e">
        <f>IF(#REF!="","",#REF!)</f>
        <v>#REF!</v>
      </c>
      <c r="C5" s="132" t="e">
        <f>IF(#REF!="","",#REF!)</f>
        <v>#REF!</v>
      </c>
      <c r="D5" s="132" t="e">
        <f>IF(#REF!="","",#REF!)</f>
        <v>#REF!</v>
      </c>
      <c r="E5" s="133" t="e">
        <f>IF(#REF!="","",#REF!)</f>
        <v>#REF!</v>
      </c>
      <c r="F5" s="133" t="e">
        <f>IF(#REF!="","",#REF!)</f>
        <v>#REF!</v>
      </c>
      <c r="H5" s="173">
        <v>14</v>
      </c>
      <c r="I5" s="140">
        <v>14</v>
      </c>
      <c r="J5" s="172" t="s">
        <v>272</v>
      </c>
      <c r="K5" s="139" t="s">
        <v>219</v>
      </c>
      <c r="L5" s="139">
        <v>1</v>
      </c>
      <c r="M5" s="130"/>
      <c r="N5" s="129"/>
      <c r="P5" s="130"/>
      <c r="Q5" s="118" t="s">
        <v>319</v>
      </c>
    </row>
    <row r="6" spans="1:17" ht="12.75">
      <c r="A6" s="125" t="s">
        <v>24</v>
      </c>
      <c r="B6" s="131" t="e">
        <f>IF(#REF!="","",#REF!)</f>
        <v>#REF!</v>
      </c>
      <c r="C6" s="132" t="e">
        <f>IF(#REF!="","",#REF!)</f>
        <v>#REF!</v>
      </c>
      <c r="D6" s="132" t="e">
        <f>IF(#REF!="","",#REF!)</f>
        <v>#REF!</v>
      </c>
      <c r="E6" s="133" t="e">
        <f>IF(#REF!="","",#REF!)</f>
        <v>#REF!</v>
      </c>
      <c r="F6" s="133" t="e">
        <f>IF(#REF!="","",#REF!)</f>
        <v>#REF!</v>
      </c>
      <c r="H6" s="173">
        <v>19</v>
      </c>
      <c r="I6" s="140">
        <v>19</v>
      </c>
      <c r="J6" s="172" t="s">
        <v>22</v>
      </c>
      <c r="K6" s="139" t="s">
        <v>224</v>
      </c>
      <c r="L6" s="139">
        <v>1</v>
      </c>
      <c r="M6" s="130"/>
      <c r="N6" s="129"/>
      <c r="O6" s="130"/>
      <c r="P6" s="130"/>
      <c r="Q6" s="118" t="s">
        <v>320</v>
      </c>
    </row>
    <row r="7" spans="1:17" ht="12.75">
      <c r="A7" s="125" t="s">
        <v>25</v>
      </c>
      <c r="B7" s="131" t="e">
        <f>IF(#REF!="","",#REF!)</f>
        <v>#REF!</v>
      </c>
      <c r="C7" s="132" t="e">
        <f>IF(#REF!="","",#REF!)</f>
        <v>#REF!</v>
      </c>
      <c r="D7" s="132" t="e">
        <f>IF(#REF!="","",#REF!)</f>
        <v>#REF!</v>
      </c>
      <c r="E7" s="133" t="e">
        <f>IF(#REF!="","",#REF!)</f>
        <v>#REF!</v>
      </c>
      <c r="F7" s="133" t="e">
        <f>IF(#REF!="","",#REF!)</f>
        <v>#REF!</v>
      </c>
      <c r="H7" s="173">
        <v>20</v>
      </c>
      <c r="I7" s="140">
        <v>20</v>
      </c>
      <c r="J7" s="172" t="s">
        <v>24</v>
      </c>
      <c r="K7" s="139" t="s">
        <v>225</v>
      </c>
      <c r="L7" s="139">
        <v>1</v>
      </c>
      <c r="M7" s="130"/>
      <c r="N7" s="129"/>
      <c r="O7" s="130"/>
      <c r="P7" s="130"/>
      <c r="Q7" s="134" t="s">
        <v>321</v>
      </c>
    </row>
    <row r="8" spans="1:16" ht="12.75">
      <c r="A8" s="125" t="s">
        <v>269</v>
      </c>
      <c r="B8" s="131" t="e">
        <f>IF(#REF!="","",#REF!)</f>
        <v>#REF!</v>
      </c>
      <c r="C8" s="132" t="e">
        <f>IF(#REF!="","",#REF!)</f>
        <v>#REF!</v>
      </c>
      <c r="D8" s="132" t="e">
        <f>IF(#REF!="","",#REF!)</f>
        <v>#REF!</v>
      </c>
      <c r="E8" s="133" t="e">
        <f>IF(#REF!="","",#REF!)</f>
        <v>#REF!</v>
      </c>
      <c r="F8" s="133" t="e">
        <f>IF(#REF!="","",#REF!)</f>
        <v>#REF!</v>
      </c>
      <c r="H8" s="173">
        <v>25</v>
      </c>
      <c r="I8" s="140">
        <v>25</v>
      </c>
      <c r="J8" s="172" t="s">
        <v>23</v>
      </c>
      <c r="K8" s="139" t="s">
        <v>230</v>
      </c>
      <c r="L8" s="139">
        <v>1</v>
      </c>
      <c r="M8" s="130"/>
      <c r="N8" s="129"/>
      <c r="O8" s="130"/>
      <c r="P8" s="130"/>
    </row>
    <row r="9" spans="1:16" ht="12.75">
      <c r="A9" s="125" t="s">
        <v>270</v>
      </c>
      <c r="B9" s="131" t="e">
        <f>IF(#REF!="","",#REF!)</f>
        <v>#REF!</v>
      </c>
      <c r="C9" s="132" t="e">
        <f>IF(#REF!="","",#REF!)</f>
        <v>#REF!</v>
      </c>
      <c r="D9" s="132" t="e">
        <f>IF(#REF!="","",#REF!)</f>
        <v>#REF!</v>
      </c>
      <c r="E9" s="133" t="e">
        <f>IF(#REF!="","",#REF!)</f>
        <v>#REF!</v>
      </c>
      <c r="F9" s="133" t="e">
        <f>IF(#REF!="","",#REF!)</f>
        <v>#REF!</v>
      </c>
      <c r="H9" s="173">
        <v>29</v>
      </c>
      <c r="I9" s="140">
        <v>29</v>
      </c>
      <c r="J9" s="172" t="s">
        <v>270</v>
      </c>
      <c r="K9" s="139" t="s">
        <v>234</v>
      </c>
      <c r="L9" s="139">
        <v>1</v>
      </c>
      <c r="M9" s="130"/>
      <c r="N9" s="129"/>
      <c r="O9" s="130"/>
      <c r="P9" s="130"/>
    </row>
    <row r="10" spans="1:16" ht="12.75">
      <c r="A10" s="125" t="s">
        <v>271</v>
      </c>
      <c r="B10" s="131" t="e">
        <f>IF(#REF!="","",#REF!)</f>
        <v>#REF!</v>
      </c>
      <c r="C10" s="132" t="e">
        <f>IF(#REF!="","",#REF!)</f>
        <v>#REF!</v>
      </c>
      <c r="D10" s="132" t="e">
        <f>IF(#REF!="","",#REF!)</f>
        <v>#REF!</v>
      </c>
      <c r="E10" s="133" t="e">
        <f>IF(#REF!="","",#REF!)</f>
        <v>#REF!</v>
      </c>
      <c r="F10" s="133" t="e">
        <f>IF(#REF!="","",#REF!)</f>
        <v>#REF!</v>
      </c>
      <c r="H10" s="173">
        <v>30</v>
      </c>
      <c r="I10" s="140">
        <v>30</v>
      </c>
      <c r="J10" s="172" t="s">
        <v>269</v>
      </c>
      <c r="K10" s="139" t="s">
        <v>235</v>
      </c>
      <c r="L10" s="139">
        <v>1</v>
      </c>
      <c r="M10" s="130"/>
      <c r="N10" s="129"/>
      <c r="O10" s="130"/>
      <c r="P10" s="130"/>
    </row>
    <row r="11" spans="1:16" ht="12.75">
      <c r="A11" s="125" t="s">
        <v>272</v>
      </c>
      <c r="B11" s="131" t="e">
        <f>IF(#REF!="","",#REF!)</f>
        <v>#REF!</v>
      </c>
      <c r="C11" s="132" t="e">
        <f>IF(#REF!="","",#REF!)</f>
        <v>#REF!</v>
      </c>
      <c r="D11" s="132" t="e">
        <f>IF(#REF!="","",#REF!)</f>
        <v>#REF!</v>
      </c>
      <c r="E11" s="133" t="e">
        <f>IF(#REF!="","",#REF!)</f>
        <v>#REF!</v>
      </c>
      <c r="F11" s="133" t="e">
        <f>IF(#REF!="","",#REF!)</f>
        <v>#REF!</v>
      </c>
      <c r="H11" s="173">
        <v>35</v>
      </c>
      <c r="I11" s="140">
        <v>32</v>
      </c>
      <c r="J11" s="172" t="s">
        <v>271</v>
      </c>
      <c r="K11" s="139" t="s">
        <v>237</v>
      </c>
      <c r="L11" s="139">
        <v>1</v>
      </c>
      <c r="M11" s="130"/>
      <c r="N11" s="129"/>
      <c r="O11" s="130"/>
      <c r="P11" s="130"/>
    </row>
    <row r="12" spans="1:16" ht="12.75">
      <c r="A12" s="125" t="s">
        <v>294</v>
      </c>
      <c r="B12" s="131" t="e">
        <f>IF(#REF!="","",#REF!)</f>
        <v>#REF!</v>
      </c>
      <c r="C12" s="132" t="e">
        <f>IF(#REF!="","",#REF!)</f>
        <v>#REF!</v>
      </c>
      <c r="D12" s="132" t="e">
        <f>IF(#REF!="","",#REF!)</f>
        <v>#REF!</v>
      </c>
      <c r="E12" s="133" t="e">
        <f>IF(#REF!="","",#REF!)</f>
        <v>#REF!</v>
      </c>
      <c r="F12" s="133" t="e">
        <f>IF(#REF!="","",#REF!)</f>
        <v>#REF!</v>
      </c>
      <c r="H12" s="173">
        <v>28</v>
      </c>
      <c r="I12" s="140">
        <v>28</v>
      </c>
      <c r="J12" s="172" t="s">
        <v>22</v>
      </c>
      <c r="K12" s="139" t="s">
        <v>233</v>
      </c>
      <c r="L12" s="139">
        <v>1</v>
      </c>
      <c r="M12" s="130"/>
      <c r="N12" s="129"/>
      <c r="O12" s="130"/>
      <c r="P12" s="130"/>
    </row>
    <row r="13" spans="1:16" ht="12.75">
      <c r="A13" s="125" t="s">
        <v>295</v>
      </c>
      <c r="B13" s="131" t="e">
        <f>IF(#REF!="","",#REF!)</f>
        <v>#REF!</v>
      </c>
      <c r="C13" s="132" t="e">
        <f>IF(#REF!="","",#REF!)</f>
        <v>#REF!</v>
      </c>
      <c r="D13" s="132" t="e">
        <f>IF(#REF!="","",#REF!)</f>
        <v>#REF!</v>
      </c>
      <c r="E13" s="133" t="e">
        <f>IF(#REF!="","",#REF!)</f>
        <v>#REF!</v>
      </c>
      <c r="F13" s="133" t="e">
        <f>IF(#REF!="","",#REF!)</f>
        <v>#REF!</v>
      </c>
      <c r="H13" s="173">
        <v>23</v>
      </c>
      <c r="I13" s="140">
        <v>23</v>
      </c>
      <c r="J13" s="172" t="s">
        <v>23</v>
      </c>
      <c r="K13" s="139" t="s">
        <v>228</v>
      </c>
      <c r="L13" s="139">
        <v>1</v>
      </c>
      <c r="M13" s="130"/>
      <c r="N13" s="129"/>
      <c r="O13" s="130"/>
      <c r="P13" s="130"/>
    </row>
    <row r="14" spans="1:16" ht="12.75">
      <c r="A14" s="125" t="s">
        <v>296</v>
      </c>
      <c r="B14" s="131" t="e">
        <f>IF(#REF!="","",#REF!)</f>
        <v>#REF!</v>
      </c>
      <c r="C14" s="132" t="e">
        <f>IF(#REF!="","",#REF!)</f>
        <v>#REF!</v>
      </c>
      <c r="D14" s="132" t="e">
        <f>IF(#REF!="","",#REF!)</f>
        <v>#REF!</v>
      </c>
      <c r="E14" s="133" t="e">
        <f>IF(#REF!="","",#REF!)</f>
        <v>#REF!</v>
      </c>
      <c r="F14" s="133" t="e">
        <f>IF(#REF!="","",#REF!)</f>
        <v>#REF!</v>
      </c>
      <c r="H14" s="173">
        <v>27</v>
      </c>
      <c r="I14" s="140">
        <v>27</v>
      </c>
      <c r="J14" s="172" t="s">
        <v>24</v>
      </c>
      <c r="K14" s="139" t="s">
        <v>232</v>
      </c>
      <c r="L14" s="139">
        <v>1</v>
      </c>
      <c r="M14" s="130"/>
      <c r="N14" s="129"/>
      <c r="O14" s="130"/>
      <c r="P14" s="130"/>
    </row>
    <row r="15" spans="1:16" ht="12.75">
      <c r="A15" s="125" t="s">
        <v>297</v>
      </c>
      <c r="B15" s="131" t="e">
        <f>IF(#REF!="","",#REF!)</f>
        <v>#REF!</v>
      </c>
      <c r="C15" s="132" t="e">
        <f>IF(#REF!="","",#REF!)</f>
        <v>#REF!</v>
      </c>
      <c r="D15" s="132" t="e">
        <f>IF(#REF!="","",#REF!)</f>
        <v>#REF!</v>
      </c>
      <c r="E15" s="133" t="e">
        <f>IF(#REF!="","",#REF!)</f>
        <v>#REF!</v>
      </c>
      <c r="F15" s="133" t="e">
        <f>IF(#REF!="","",#REF!)</f>
        <v>#REF!</v>
      </c>
      <c r="H15" s="173">
        <v>26</v>
      </c>
      <c r="I15" s="140">
        <v>26</v>
      </c>
      <c r="J15" s="172" t="s">
        <v>25</v>
      </c>
      <c r="K15" s="139" t="s">
        <v>231</v>
      </c>
      <c r="L15" s="139">
        <v>1</v>
      </c>
      <c r="M15" s="130"/>
      <c r="N15" s="129"/>
      <c r="O15" s="130"/>
      <c r="P15" s="130"/>
    </row>
    <row r="16" spans="1:16" ht="12.75">
      <c r="A16" s="125" t="s">
        <v>298</v>
      </c>
      <c r="B16" s="131" t="e">
        <f>IF(#REF!="","",#REF!)</f>
        <v>#REF!</v>
      </c>
      <c r="C16" s="132" t="e">
        <f>IF(#REF!="","",#REF!)</f>
        <v>#REF!</v>
      </c>
      <c r="D16" s="132" t="e">
        <f>IF(#REF!="","",#REF!)</f>
        <v>#REF!</v>
      </c>
      <c r="E16" s="133" t="e">
        <f>IF(#REF!="","",#REF!)</f>
        <v>#REF!</v>
      </c>
      <c r="F16" s="133" t="e">
        <f>IF(#REF!="","",#REF!)</f>
        <v>#REF!</v>
      </c>
      <c r="H16" s="173">
        <v>22</v>
      </c>
      <c r="I16" s="140">
        <v>22</v>
      </c>
      <c r="J16" s="172" t="s">
        <v>269</v>
      </c>
      <c r="K16" s="139" t="s">
        <v>227</v>
      </c>
      <c r="L16" s="139">
        <v>1</v>
      </c>
      <c r="M16" s="130"/>
      <c r="N16" s="129"/>
      <c r="O16" s="130"/>
      <c r="P16" s="130"/>
    </row>
    <row r="17" spans="1:16" ht="12.75">
      <c r="A17" s="125" t="s">
        <v>299</v>
      </c>
      <c r="B17" s="131" t="e">
        <f>IF(#REF!="","",#REF!)</f>
        <v>#REF!</v>
      </c>
      <c r="C17" s="132" t="e">
        <f>IF(#REF!="","",#REF!)</f>
        <v>#REF!</v>
      </c>
      <c r="D17" s="132" t="e">
        <f>IF(#REF!="","",#REF!)</f>
        <v>#REF!</v>
      </c>
      <c r="E17" s="133" t="e">
        <f>IF(#REF!="","",#REF!)</f>
        <v>#REF!</v>
      </c>
      <c r="F17" s="133" t="e">
        <f>IF(#REF!="","",#REF!)</f>
        <v>#REF!</v>
      </c>
      <c r="H17" s="173">
        <v>18</v>
      </c>
      <c r="I17" s="140">
        <v>18</v>
      </c>
      <c r="J17" s="172" t="s">
        <v>270</v>
      </c>
      <c r="K17" s="139" t="s">
        <v>223</v>
      </c>
      <c r="L17" s="139">
        <v>1</v>
      </c>
      <c r="M17" s="130"/>
      <c r="N17" s="129"/>
      <c r="O17" s="130"/>
      <c r="P17" s="130"/>
    </row>
    <row r="18" spans="1:16" ht="12.75">
      <c r="A18" s="125" t="s">
        <v>300</v>
      </c>
      <c r="B18" s="131" t="e">
        <f>IF(#REF!="","",#REF!)</f>
        <v>#REF!</v>
      </c>
      <c r="C18" s="132" t="e">
        <f>IF(#REF!="","",#REF!)</f>
        <v>#REF!</v>
      </c>
      <c r="D18" s="132" t="e">
        <f>IF(#REF!="","",#REF!)</f>
        <v>#REF!</v>
      </c>
      <c r="E18" s="133" t="e">
        <f>IF(#REF!="","",#REF!)</f>
        <v>#REF!</v>
      </c>
      <c r="F18" s="133" t="e">
        <f>IF(#REF!="","",#REF!)</f>
        <v>#REF!</v>
      </c>
      <c r="H18" s="173">
        <v>16</v>
      </c>
      <c r="I18" s="140">
        <v>17</v>
      </c>
      <c r="J18" s="172" t="s">
        <v>271</v>
      </c>
      <c r="K18" s="139" t="s">
        <v>222</v>
      </c>
      <c r="L18" s="139">
        <v>1</v>
      </c>
      <c r="M18" s="130"/>
      <c r="N18" s="129"/>
      <c r="O18" s="130"/>
      <c r="P18" s="130"/>
    </row>
    <row r="19" spans="1:16" ht="12.75">
      <c r="A19" s="125" t="s">
        <v>301</v>
      </c>
      <c r="B19" s="131" t="e">
        <f>IF(#REF!="","",#REF!)</f>
        <v>#REF!</v>
      </c>
      <c r="C19" s="132" t="e">
        <f>IF(#REF!="","",#REF!)</f>
        <v>#REF!</v>
      </c>
      <c r="D19" s="132" t="e">
        <f>IF(#REF!="","",#REF!)</f>
        <v>#REF!</v>
      </c>
      <c r="E19" s="133" t="e">
        <f>IF(#REF!="","",#REF!)</f>
        <v>#REF!</v>
      </c>
      <c r="F19" s="133" t="e">
        <f>IF(#REF!="","",#REF!)</f>
        <v>#REF!</v>
      </c>
      <c r="H19" s="173">
        <v>21</v>
      </c>
      <c r="I19" s="140">
        <v>21</v>
      </c>
      <c r="J19" s="172" t="s">
        <v>272</v>
      </c>
      <c r="K19" s="139" t="s">
        <v>226</v>
      </c>
      <c r="L19" s="139">
        <v>1</v>
      </c>
      <c r="M19" s="130"/>
      <c r="N19" s="129"/>
      <c r="O19" s="130"/>
      <c r="P19" s="130"/>
    </row>
    <row r="20" spans="1:16" ht="12.75">
      <c r="A20" s="125" t="s">
        <v>303</v>
      </c>
      <c r="B20" s="131" t="e">
        <f>IF(#REF!="","",#REF!)</f>
        <v>#REF!</v>
      </c>
      <c r="C20" s="132" t="e">
        <f>IF(#REF!="","",#REF!)</f>
        <v>#REF!</v>
      </c>
      <c r="D20" s="132" t="e">
        <f>IF(#REF!="","",#REF!)</f>
        <v>#REF!</v>
      </c>
      <c r="E20" s="133" t="e">
        <f>IF(#REF!="","",#REF!)</f>
        <v>#REF!</v>
      </c>
      <c r="F20" s="133" t="e">
        <f>IF(#REF!="","",#REF!)</f>
        <v>#REF!</v>
      </c>
      <c r="H20" s="173" t="s">
        <v>28</v>
      </c>
      <c r="I20" s="140" t="s">
        <v>28</v>
      </c>
      <c r="J20" s="172" t="s">
        <v>294</v>
      </c>
      <c r="K20" s="139" t="s">
        <v>28</v>
      </c>
      <c r="L20" s="139" t="s">
        <v>28</v>
      </c>
      <c r="M20" s="130"/>
      <c r="N20" s="129"/>
      <c r="O20" s="130"/>
      <c r="P20" s="130"/>
    </row>
    <row r="21" spans="1:16" ht="12.75">
      <c r="A21" s="125" t="s">
        <v>302</v>
      </c>
      <c r="B21" s="131" t="e">
        <f>IF(#REF!="","",#REF!)</f>
        <v>#REF!</v>
      </c>
      <c r="C21" s="132" t="e">
        <f>IF(#REF!="","",#REF!)</f>
        <v>#REF!</v>
      </c>
      <c r="D21" s="132" t="e">
        <f>IF(#REF!="","",#REF!)</f>
        <v>#REF!</v>
      </c>
      <c r="E21" s="133" t="e">
        <f>IF(#REF!="","",#REF!)</f>
        <v>#REF!</v>
      </c>
      <c r="F21" s="133" t="e">
        <f>IF(#REF!="","",#REF!)</f>
        <v>#REF!</v>
      </c>
      <c r="H21" s="173" t="s">
        <v>28</v>
      </c>
      <c r="I21" s="140" t="s">
        <v>28</v>
      </c>
      <c r="J21" s="172" t="s">
        <v>295</v>
      </c>
      <c r="K21" s="139" t="s">
        <v>28</v>
      </c>
      <c r="L21" s="139" t="s">
        <v>28</v>
      </c>
      <c r="M21" s="130"/>
      <c r="N21" s="129"/>
      <c r="O21" s="130"/>
      <c r="P21" s="130"/>
    </row>
    <row r="22" spans="1:16" ht="12.75">
      <c r="A22" s="125" t="s">
        <v>304</v>
      </c>
      <c r="B22" s="131" t="e">
        <f>IF(#REF!="","",#REF!)</f>
        <v>#REF!</v>
      </c>
      <c r="C22" s="132" t="e">
        <f>IF(#REF!="","",#REF!)</f>
        <v>#REF!</v>
      </c>
      <c r="D22" s="132" t="e">
        <f>IF(#REF!="","",#REF!)</f>
        <v>#REF!</v>
      </c>
      <c r="E22" s="133" t="e">
        <f>IF(#REF!="","",#REF!)</f>
        <v>#REF!</v>
      </c>
      <c r="F22" s="133" t="e">
        <f>IF(#REF!="","",#REF!)</f>
        <v>#REF!</v>
      </c>
      <c r="H22" s="173" t="s">
        <v>28</v>
      </c>
      <c r="I22" s="140" t="s">
        <v>28</v>
      </c>
      <c r="J22" s="172" t="s">
        <v>296</v>
      </c>
      <c r="K22" s="139" t="s">
        <v>28</v>
      </c>
      <c r="L22" s="139" t="s">
        <v>28</v>
      </c>
      <c r="M22" s="130"/>
      <c r="N22" s="129"/>
      <c r="O22" s="130"/>
      <c r="P22" s="130"/>
    </row>
    <row r="23" spans="1:16" ht="12.75">
      <c r="A23" s="125" t="s">
        <v>305</v>
      </c>
      <c r="B23" s="131" t="e">
        <f>IF(#REF!="","",#REF!)</f>
        <v>#REF!</v>
      </c>
      <c r="C23" s="132" t="e">
        <f>IF(#REF!="","",#REF!)</f>
        <v>#REF!</v>
      </c>
      <c r="D23" s="132" t="e">
        <f>IF(#REF!="","",#REF!)</f>
        <v>#REF!</v>
      </c>
      <c r="E23" s="133" t="e">
        <f>IF(#REF!="","",#REF!)</f>
        <v>#REF!</v>
      </c>
      <c r="F23" s="133" t="e">
        <f>IF(#REF!="","",#REF!)</f>
        <v>#REF!</v>
      </c>
      <c r="H23" s="173" t="s">
        <v>28</v>
      </c>
      <c r="I23" s="140" t="s">
        <v>28</v>
      </c>
      <c r="J23" s="172" t="s">
        <v>297</v>
      </c>
      <c r="K23" s="139" t="s">
        <v>28</v>
      </c>
      <c r="L23" s="139" t="s">
        <v>28</v>
      </c>
      <c r="M23" s="130"/>
      <c r="N23" s="129"/>
      <c r="O23" s="130"/>
      <c r="P23" s="130"/>
    </row>
    <row r="24" spans="1:16" ht="12.75">
      <c r="A24" s="125" t="s">
        <v>306</v>
      </c>
      <c r="B24" s="131" t="e">
        <f>IF(#REF!="","",#REF!)</f>
        <v>#REF!</v>
      </c>
      <c r="C24" s="132" t="e">
        <f>IF(#REF!="","",#REF!)</f>
        <v>#REF!</v>
      </c>
      <c r="D24" s="132" t="e">
        <f>IF(#REF!="","",#REF!)</f>
        <v>#REF!</v>
      </c>
      <c r="E24" s="133" t="e">
        <f>IF(#REF!="","",#REF!)</f>
        <v>#REF!</v>
      </c>
      <c r="F24" s="133" t="e">
        <f>IF(#REF!="","",#REF!)</f>
        <v>#REF!</v>
      </c>
      <c r="H24" s="173" t="s">
        <v>28</v>
      </c>
      <c r="I24" s="140" t="s">
        <v>28</v>
      </c>
      <c r="J24" s="172" t="s">
        <v>298</v>
      </c>
      <c r="K24" s="139" t="s">
        <v>28</v>
      </c>
      <c r="L24" s="139" t="s">
        <v>28</v>
      </c>
      <c r="M24" s="130"/>
      <c r="N24" s="129"/>
      <c r="O24" s="130"/>
      <c r="P24" s="130"/>
    </row>
    <row r="25" spans="1:16" ht="12.75">
      <c r="A25" s="125" t="s">
        <v>307</v>
      </c>
      <c r="B25" s="131" t="e">
        <f>IF(#REF!="","",#REF!)</f>
        <v>#REF!</v>
      </c>
      <c r="C25" s="132" t="e">
        <f>IF(#REF!="","",#REF!)</f>
        <v>#REF!</v>
      </c>
      <c r="D25" s="132" t="e">
        <f>IF(#REF!="","",#REF!)</f>
        <v>#REF!</v>
      </c>
      <c r="E25" s="133" t="e">
        <f>IF(#REF!="","",#REF!)</f>
        <v>#REF!</v>
      </c>
      <c r="F25" s="133" t="e">
        <f>IF(#REF!="","",#REF!)</f>
        <v>#REF!</v>
      </c>
      <c r="H25" s="173" t="s">
        <v>28</v>
      </c>
      <c r="I25" s="140" t="s">
        <v>28</v>
      </c>
      <c r="J25" s="172" t="s">
        <v>299</v>
      </c>
      <c r="K25" s="139" t="s">
        <v>28</v>
      </c>
      <c r="L25" s="139" t="s">
        <v>28</v>
      </c>
      <c r="M25" s="130"/>
      <c r="N25" s="129"/>
      <c r="O25" s="130"/>
      <c r="P25" s="130"/>
    </row>
    <row r="26" spans="1:16" ht="12.75">
      <c r="A26" s="125" t="s">
        <v>308</v>
      </c>
      <c r="B26" s="131" t="e">
        <f>IF(#REF!="","",#REF!)</f>
        <v>#REF!</v>
      </c>
      <c r="C26" s="132" t="e">
        <f>IF(#REF!="","",#REF!)</f>
        <v>#REF!</v>
      </c>
      <c r="D26" s="132" t="e">
        <f>IF(#REF!="","",#REF!)</f>
        <v>#REF!</v>
      </c>
      <c r="E26" s="133" t="e">
        <f>IF(#REF!="","",#REF!)</f>
        <v>#REF!</v>
      </c>
      <c r="F26" s="133" t="e">
        <f>IF(#REF!="","",#REF!)</f>
        <v>#REF!</v>
      </c>
      <c r="H26" s="173" t="s">
        <v>28</v>
      </c>
      <c r="I26" s="140" t="s">
        <v>28</v>
      </c>
      <c r="J26" s="172" t="s">
        <v>300</v>
      </c>
      <c r="K26" s="139" t="s">
        <v>28</v>
      </c>
      <c r="L26" s="139" t="s">
        <v>28</v>
      </c>
      <c r="M26" s="130"/>
      <c r="N26" s="129"/>
      <c r="O26" s="130"/>
      <c r="P26" s="130"/>
    </row>
    <row r="27" spans="1:16" ht="12.75">
      <c r="A27" s="125" t="s">
        <v>309</v>
      </c>
      <c r="B27" s="131" t="e">
        <f>IF(#REF!="","",#REF!)</f>
        <v>#REF!</v>
      </c>
      <c r="C27" s="132" t="e">
        <f>IF(#REF!="","",#REF!)</f>
        <v>#REF!</v>
      </c>
      <c r="D27" s="132" t="e">
        <f>IF(#REF!="","",#REF!)</f>
        <v>#REF!</v>
      </c>
      <c r="E27" s="133" t="e">
        <f>IF(#REF!="","",#REF!)</f>
        <v>#REF!</v>
      </c>
      <c r="F27" s="133" t="e">
        <f>IF(#REF!="","",#REF!)</f>
        <v>#REF!</v>
      </c>
      <c r="H27" s="173" t="s">
        <v>28</v>
      </c>
      <c r="I27" s="140" t="s">
        <v>28</v>
      </c>
      <c r="J27" s="172" t="s">
        <v>301</v>
      </c>
      <c r="K27" s="139" t="s">
        <v>28</v>
      </c>
      <c r="L27" s="139" t="s">
        <v>28</v>
      </c>
      <c r="M27" s="130"/>
      <c r="N27" s="129"/>
      <c r="O27" s="130"/>
      <c r="P27" s="130"/>
    </row>
    <row r="28" spans="1:16" ht="12.75">
      <c r="A28" s="125" t="s">
        <v>310</v>
      </c>
      <c r="B28" s="131" t="e">
        <f>IF(#REF!="","",#REF!)</f>
        <v>#REF!</v>
      </c>
      <c r="C28" s="132" t="e">
        <f>IF(#REF!="","",#REF!)</f>
        <v>#REF!</v>
      </c>
      <c r="D28" s="132" t="e">
        <f>IF(#REF!="","",#REF!)</f>
        <v>#REF!</v>
      </c>
      <c r="E28" s="133" t="e">
        <f>IF(#REF!="","",#REF!)</f>
        <v>#REF!</v>
      </c>
      <c r="F28" s="133" t="e">
        <f>IF(#REF!="","",#REF!)</f>
        <v>#REF!</v>
      </c>
      <c r="H28" s="173" t="s">
        <v>28</v>
      </c>
      <c r="I28" s="140" t="s">
        <v>28</v>
      </c>
      <c r="J28" s="172" t="s">
        <v>303</v>
      </c>
      <c r="K28" s="139" t="s">
        <v>28</v>
      </c>
      <c r="L28" s="139" t="s">
        <v>28</v>
      </c>
      <c r="M28" s="130"/>
      <c r="N28" s="129"/>
      <c r="O28" s="130"/>
      <c r="P28" s="130"/>
    </row>
    <row r="29" spans="1:16" ht="12.75">
      <c r="A29" s="125" t="s">
        <v>311</v>
      </c>
      <c r="B29" s="131" t="e">
        <f>IF(#REF!="","",#REF!)</f>
        <v>#REF!</v>
      </c>
      <c r="C29" s="132" t="e">
        <f>IF(#REF!="","",#REF!)</f>
        <v>#REF!</v>
      </c>
      <c r="D29" s="132" t="e">
        <f>IF(#REF!="","",#REF!)</f>
        <v>#REF!</v>
      </c>
      <c r="E29" s="133" t="e">
        <f>IF(#REF!="","",#REF!)</f>
        <v>#REF!</v>
      </c>
      <c r="F29" s="133" t="e">
        <f>IF(#REF!="","",#REF!)</f>
        <v>#REF!</v>
      </c>
      <c r="H29" s="173" t="s">
        <v>28</v>
      </c>
      <c r="I29" s="140" t="s">
        <v>28</v>
      </c>
      <c r="J29" s="172" t="s">
        <v>302</v>
      </c>
      <c r="K29" s="139" t="s">
        <v>28</v>
      </c>
      <c r="L29" s="139" t="s">
        <v>28</v>
      </c>
      <c r="M29" s="130"/>
      <c r="N29" s="129"/>
      <c r="O29" s="130"/>
      <c r="P29" s="130"/>
    </row>
    <row r="30" spans="1:16" ht="12.75">
      <c r="A30" s="125" t="s">
        <v>312</v>
      </c>
      <c r="B30" s="131" t="e">
        <f>IF(#REF!="","",#REF!)</f>
        <v>#REF!</v>
      </c>
      <c r="C30" s="132" t="e">
        <f>IF(#REF!="","",#REF!)</f>
        <v>#REF!</v>
      </c>
      <c r="D30" s="132" t="e">
        <f>IF(#REF!="","",#REF!)</f>
        <v>#REF!</v>
      </c>
      <c r="E30" s="133" t="e">
        <f>IF(#REF!="","",#REF!)</f>
        <v>#REF!</v>
      </c>
      <c r="F30" s="133" t="e">
        <f>IF(#REF!="","",#REF!)</f>
        <v>#REF!</v>
      </c>
      <c r="H30" s="173" t="s">
        <v>28</v>
      </c>
      <c r="I30" s="140" t="s">
        <v>28</v>
      </c>
      <c r="J30" s="172" t="s">
        <v>304</v>
      </c>
      <c r="K30" s="139" t="s">
        <v>28</v>
      </c>
      <c r="L30" s="139" t="s">
        <v>28</v>
      </c>
      <c r="M30" s="130"/>
      <c r="N30" s="129"/>
      <c r="O30" s="130"/>
      <c r="P30" s="130"/>
    </row>
    <row r="31" spans="1:16" ht="12.75">
      <c r="A31" s="125" t="s">
        <v>313</v>
      </c>
      <c r="B31" s="131" t="e">
        <f>IF(#REF!="","",#REF!)</f>
        <v>#REF!</v>
      </c>
      <c r="C31" s="132" t="e">
        <f>IF(#REF!="","",#REF!)</f>
        <v>#REF!</v>
      </c>
      <c r="D31" s="132" t="e">
        <f>IF(#REF!="","",#REF!)</f>
        <v>#REF!</v>
      </c>
      <c r="E31" s="133" t="e">
        <f>IF(#REF!="","",#REF!)</f>
        <v>#REF!</v>
      </c>
      <c r="F31" s="133" t="e">
        <f>IF(#REF!="","",#REF!)</f>
        <v>#REF!</v>
      </c>
      <c r="H31" s="173" t="s">
        <v>28</v>
      </c>
      <c r="I31" s="140" t="s">
        <v>28</v>
      </c>
      <c r="J31" s="172" t="s">
        <v>305</v>
      </c>
      <c r="K31" s="139" t="s">
        <v>28</v>
      </c>
      <c r="L31" s="139" t="s">
        <v>28</v>
      </c>
      <c r="M31" s="130"/>
      <c r="N31" s="129"/>
      <c r="O31" s="130"/>
      <c r="P31" s="130"/>
    </row>
    <row r="32" spans="1:16" ht="12.75">
      <c r="A32" s="125" t="s">
        <v>314</v>
      </c>
      <c r="B32" s="131" t="e">
        <f>IF(#REF!="","",#REF!)</f>
        <v>#REF!</v>
      </c>
      <c r="C32" s="132" t="e">
        <f>IF(#REF!="","",#REF!)</f>
        <v>#REF!</v>
      </c>
      <c r="D32" s="132" t="e">
        <f>IF(#REF!="","",#REF!)</f>
        <v>#REF!</v>
      </c>
      <c r="E32" s="133" t="e">
        <f>IF(#REF!="","",#REF!)</f>
        <v>#REF!</v>
      </c>
      <c r="F32" s="133" t="e">
        <f>IF(#REF!="","",#REF!)</f>
        <v>#REF!</v>
      </c>
      <c r="H32" s="173" t="s">
        <v>28</v>
      </c>
      <c r="I32" s="140" t="s">
        <v>28</v>
      </c>
      <c r="J32" s="172" t="s">
        <v>306</v>
      </c>
      <c r="K32" s="139" t="s">
        <v>28</v>
      </c>
      <c r="L32" s="139" t="s">
        <v>28</v>
      </c>
      <c r="M32" s="130"/>
      <c r="N32" s="129"/>
      <c r="O32" s="130"/>
      <c r="P32" s="130"/>
    </row>
    <row r="33" spans="1:16" ht="12.75">
      <c r="A33" s="125" t="s">
        <v>315</v>
      </c>
      <c r="B33" s="131" t="e">
        <f>IF(#REF!="","",#REF!)</f>
        <v>#REF!</v>
      </c>
      <c r="C33" s="132" t="e">
        <f>IF(#REF!="","",#REF!)</f>
        <v>#REF!</v>
      </c>
      <c r="D33" s="132" t="e">
        <f>IF(#REF!="","",#REF!)</f>
        <v>#REF!</v>
      </c>
      <c r="E33" s="133" t="e">
        <f>IF(#REF!="","",#REF!)</f>
        <v>#REF!</v>
      </c>
      <c r="F33" s="133" t="e">
        <f>IF(#REF!="","",#REF!)</f>
        <v>#REF!</v>
      </c>
      <c r="H33" s="173" t="s">
        <v>28</v>
      </c>
      <c r="I33" s="140" t="s">
        <v>28</v>
      </c>
      <c r="J33" s="172" t="s">
        <v>307</v>
      </c>
      <c r="K33" s="139" t="s">
        <v>28</v>
      </c>
      <c r="L33" s="139" t="s">
        <v>28</v>
      </c>
      <c r="M33" s="130"/>
      <c r="N33" s="129"/>
      <c r="O33" s="130"/>
      <c r="P33" s="130"/>
    </row>
    <row r="34" spans="1:16" ht="12.75">
      <c r="A34" s="125" t="s">
        <v>316</v>
      </c>
      <c r="B34" s="131" t="e">
        <f>IF(#REF!="","",#REF!)</f>
        <v>#REF!</v>
      </c>
      <c r="C34" s="132" t="e">
        <f>IF(#REF!="","",#REF!)</f>
        <v>#REF!</v>
      </c>
      <c r="D34" s="132" t="e">
        <f>IF(#REF!="","",#REF!)</f>
        <v>#REF!</v>
      </c>
      <c r="E34" s="133" t="e">
        <f>IF(#REF!="","",#REF!)</f>
        <v>#REF!</v>
      </c>
      <c r="F34" s="133" t="e">
        <f>IF(#REF!="","",#REF!)</f>
        <v>#REF!</v>
      </c>
      <c r="H34" s="173" t="s">
        <v>28</v>
      </c>
      <c r="I34" s="140" t="s">
        <v>28</v>
      </c>
      <c r="J34" s="172" t="s">
        <v>308</v>
      </c>
      <c r="K34" s="139" t="s">
        <v>28</v>
      </c>
      <c r="L34" s="139" t="s">
        <v>28</v>
      </c>
      <c r="M34" s="130"/>
      <c r="N34" s="129"/>
      <c r="O34" s="130"/>
      <c r="P34" s="130"/>
    </row>
    <row r="35" spans="1:16" ht="13.5" thickBot="1">
      <c r="A35" s="154" t="s">
        <v>317</v>
      </c>
      <c r="B35" s="169" t="e">
        <f>IF(#REF!="","",#REF!)</f>
        <v>#REF!</v>
      </c>
      <c r="C35" s="170" t="e">
        <f>IF(#REF!="","",#REF!)</f>
        <v>#REF!</v>
      </c>
      <c r="D35" s="170" t="e">
        <f>IF(#REF!="","",#REF!)</f>
        <v>#REF!</v>
      </c>
      <c r="E35" s="171" t="e">
        <f>IF(#REF!="","",#REF!)</f>
        <v>#REF!</v>
      </c>
      <c r="F35" s="171" t="e">
        <f>IF(#REF!="","",#REF!)</f>
        <v>#REF!</v>
      </c>
      <c r="H35" s="173" t="s">
        <v>28</v>
      </c>
      <c r="I35" s="140" t="s">
        <v>28</v>
      </c>
      <c r="J35" s="172" t="s">
        <v>309</v>
      </c>
      <c r="K35" s="139" t="s">
        <v>28</v>
      </c>
      <c r="L35" s="139" t="s">
        <v>28</v>
      </c>
      <c r="M35" s="130"/>
      <c r="N35" s="129"/>
      <c r="O35" s="130"/>
      <c r="P35" s="130"/>
    </row>
    <row r="36" spans="1:12" ht="12.75">
      <c r="A36" s="125" t="s">
        <v>22</v>
      </c>
      <c r="B36" s="131" t="e">
        <f>IF(#REF!="","",#REF!)</f>
        <v>#REF!</v>
      </c>
      <c r="C36" s="132" t="e">
        <f>IF(#REF!="","",#REF!)</f>
        <v>#REF!</v>
      </c>
      <c r="D36" s="132" t="e">
        <f>IF(#REF!="","",#REF!)</f>
        <v>#REF!</v>
      </c>
      <c r="E36" s="133" t="e">
        <f>IF(#REF!="","",#REF!)</f>
        <v>#REF!</v>
      </c>
      <c r="F36" s="133" t="e">
        <f>IF(#REF!="","",#REF!)</f>
        <v>#REF!</v>
      </c>
      <c r="H36" s="173" t="s">
        <v>28</v>
      </c>
      <c r="I36" s="140" t="s">
        <v>28</v>
      </c>
      <c r="J36" s="172" t="s">
        <v>310</v>
      </c>
      <c r="K36" s="139" t="s">
        <v>28</v>
      </c>
      <c r="L36" s="139" t="s">
        <v>28</v>
      </c>
    </row>
    <row r="37" spans="1:12" ht="12.75">
      <c r="A37" s="125" t="s">
        <v>23</v>
      </c>
      <c r="B37" s="131" t="e">
        <f>IF(#REF!="","",#REF!)</f>
        <v>#REF!</v>
      </c>
      <c r="C37" s="132" t="e">
        <f>IF(#REF!="","",#REF!)</f>
        <v>#REF!</v>
      </c>
      <c r="D37" s="132" t="e">
        <f>IF(#REF!="","",#REF!)</f>
        <v>#REF!</v>
      </c>
      <c r="E37" s="133" t="e">
        <f>IF(#REF!="","",#REF!)</f>
        <v>#REF!</v>
      </c>
      <c r="F37" s="133" t="e">
        <f>IF(#REF!="","",#REF!)</f>
        <v>#REF!</v>
      </c>
      <c r="H37" s="173" t="s">
        <v>28</v>
      </c>
      <c r="I37" s="140" t="s">
        <v>28</v>
      </c>
      <c r="J37" s="172" t="s">
        <v>311</v>
      </c>
      <c r="K37" s="139" t="s">
        <v>28</v>
      </c>
      <c r="L37" s="139" t="s">
        <v>28</v>
      </c>
    </row>
    <row r="38" spans="1:12" ht="12.75">
      <c r="A38" s="125" t="s">
        <v>24</v>
      </c>
      <c r="B38" s="131" t="e">
        <f>IF(#REF!="","",#REF!)</f>
        <v>#REF!</v>
      </c>
      <c r="C38" s="132" t="e">
        <f>IF(#REF!="","",#REF!)</f>
        <v>#REF!</v>
      </c>
      <c r="D38" s="132" t="e">
        <f>IF(#REF!="","",#REF!)</f>
        <v>#REF!</v>
      </c>
      <c r="E38" s="133" t="e">
        <f>IF(#REF!="","",#REF!)</f>
        <v>#REF!</v>
      </c>
      <c r="F38" s="133" t="e">
        <f>IF(#REF!="","",#REF!)</f>
        <v>#REF!</v>
      </c>
      <c r="H38" s="173" t="s">
        <v>28</v>
      </c>
      <c r="I38" s="140" t="s">
        <v>28</v>
      </c>
      <c r="J38" s="172" t="s">
        <v>312</v>
      </c>
      <c r="K38" s="139" t="s">
        <v>28</v>
      </c>
      <c r="L38" s="139" t="s">
        <v>28</v>
      </c>
    </row>
    <row r="39" spans="1:12" ht="12.75">
      <c r="A39" s="125" t="s">
        <v>25</v>
      </c>
      <c r="B39" s="131" t="e">
        <f>IF(#REF!="","",#REF!)</f>
        <v>#REF!</v>
      </c>
      <c r="C39" s="132" t="e">
        <f>IF(#REF!="","",#REF!)</f>
        <v>#REF!</v>
      </c>
      <c r="D39" s="132" t="e">
        <f>IF(#REF!="","",#REF!)</f>
        <v>#REF!</v>
      </c>
      <c r="E39" s="133" t="e">
        <f>IF(#REF!="","",#REF!)</f>
        <v>#REF!</v>
      </c>
      <c r="F39" s="133" t="e">
        <f>IF(#REF!="","",#REF!)</f>
        <v>#REF!</v>
      </c>
      <c r="H39" s="173" t="s">
        <v>28</v>
      </c>
      <c r="I39" s="140" t="s">
        <v>28</v>
      </c>
      <c r="J39" s="172" t="s">
        <v>313</v>
      </c>
      <c r="K39" s="139" t="s">
        <v>28</v>
      </c>
      <c r="L39" s="139" t="s">
        <v>28</v>
      </c>
    </row>
    <row r="40" spans="1:12" ht="12.75">
      <c r="A40" s="125" t="s">
        <v>269</v>
      </c>
      <c r="B40" s="131" t="e">
        <f>IF(#REF!="","",#REF!)</f>
        <v>#REF!</v>
      </c>
      <c r="C40" s="132" t="e">
        <f>IF(#REF!="","",#REF!)</f>
        <v>#REF!</v>
      </c>
      <c r="D40" s="132" t="e">
        <f>IF(#REF!="","",#REF!)</f>
        <v>#REF!</v>
      </c>
      <c r="E40" s="133" t="e">
        <f>IF(#REF!="","",#REF!)</f>
        <v>#REF!</v>
      </c>
      <c r="F40" s="133" t="e">
        <f>IF(#REF!="","",#REF!)</f>
        <v>#REF!</v>
      </c>
      <c r="H40" s="173" t="s">
        <v>28</v>
      </c>
      <c r="I40" s="140" t="s">
        <v>28</v>
      </c>
      <c r="J40" s="172" t="s">
        <v>314</v>
      </c>
      <c r="K40" s="139" t="s">
        <v>28</v>
      </c>
      <c r="L40" s="139" t="s">
        <v>28</v>
      </c>
    </row>
    <row r="41" spans="1:12" ht="12.75">
      <c r="A41" s="125" t="s">
        <v>270</v>
      </c>
      <c r="B41" s="131" t="e">
        <f>IF(#REF!="","",#REF!)</f>
        <v>#REF!</v>
      </c>
      <c r="C41" s="132" t="e">
        <f>IF(#REF!="","",#REF!)</f>
        <v>#REF!</v>
      </c>
      <c r="D41" s="132" t="e">
        <f>IF(#REF!="","",#REF!)</f>
        <v>#REF!</v>
      </c>
      <c r="E41" s="133" t="e">
        <f>IF(#REF!="","",#REF!)</f>
        <v>#REF!</v>
      </c>
      <c r="F41" s="133" t="e">
        <f>IF(#REF!="","",#REF!)</f>
        <v>#REF!</v>
      </c>
      <c r="H41" s="173" t="s">
        <v>28</v>
      </c>
      <c r="I41" s="140" t="s">
        <v>28</v>
      </c>
      <c r="J41" s="172" t="s">
        <v>315</v>
      </c>
      <c r="K41" s="139" t="s">
        <v>28</v>
      </c>
      <c r="L41" s="139" t="s">
        <v>28</v>
      </c>
    </row>
    <row r="42" spans="1:12" ht="12.75">
      <c r="A42" s="125" t="s">
        <v>271</v>
      </c>
      <c r="B42" s="131" t="e">
        <f>IF(#REF!="","",#REF!)</f>
        <v>#REF!</v>
      </c>
      <c r="C42" s="132" t="e">
        <f>IF(#REF!="","",#REF!)</f>
        <v>#REF!</v>
      </c>
      <c r="D42" s="132" t="e">
        <f>IF(#REF!="","",#REF!)</f>
        <v>#REF!</v>
      </c>
      <c r="E42" s="133" t="e">
        <f>IF(#REF!="","",#REF!)</f>
        <v>#REF!</v>
      </c>
      <c r="F42" s="133" t="e">
        <f>IF(#REF!="","",#REF!)</f>
        <v>#REF!</v>
      </c>
      <c r="H42" s="173" t="s">
        <v>28</v>
      </c>
      <c r="I42" s="140" t="s">
        <v>28</v>
      </c>
      <c r="J42" s="172" t="s">
        <v>316</v>
      </c>
      <c r="K42" s="139" t="s">
        <v>28</v>
      </c>
      <c r="L42" s="139" t="s">
        <v>28</v>
      </c>
    </row>
    <row r="43" spans="1:12" ht="12.75">
      <c r="A43" s="125" t="s">
        <v>272</v>
      </c>
      <c r="B43" s="131" t="e">
        <f>IF(#REF!="","",#REF!)</f>
        <v>#REF!</v>
      </c>
      <c r="C43" s="132" t="e">
        <f>IF(#REF!="","",#REF!)</f>
        <v>#REF!</v>
      </c>
      <c r="D43" s="132" t="e">
        <f>IF(#REF!="","",#REF!)</f>
        <v>#REF!</v>
      </c>
      <c r="E43" s="133" t="e">
        <f>IF(#REF!="","",#REF!)</f>
        <v>#REF!</v>
      </c>
      <c r="F43" s="133" t="e">
        <f>IF(#REF!="","",#REF!)</f>
        <v>#REF!</v>
      </c>
      <c r="H43" s="173" t="s">
        <v>28</v>
      </c>
      <c r="I43" s="140" t="s">
        <v>28</v>
      </c>
      <c r="J43" s="172" t="s">
        <v>317</v>
      </c>
      <c r="K43" s="139" t="s">
        <v>28</v>
      </c>
      <c r="L43" s="139" t="s">
        <v>28</v>
      </c>
    </row>
    <row r="44" spans="1:12" ht="12.75">
      <c r="A44" s="125" t="s">
        <v>294</v>
      </c>
      <c r="B44" s="131" t="e">
        <f>IF(#REF!="","",#REF!)</f>
        <v>#REF!</v>
      </c>
      <c r="C44" s="132" t="e">
        <f>IF(#REF!="","",#REF!)</f>
        <v>#REF!</v>
      </c>
      <c r="D44" s="132" t="e">
        <f>IF(#REF!="","",#REF!)</f>
        <v>#REF!</v>
      </c>
      <c r="E44" s="133" t="e">
        <f>IF(#REF!="","",#REF!)</f>
        <v>#REF!</v>
      </c>
      <c r="F44" s="133" t="e">
        <f>IF(#REF!="","",#REF!)</f>
        <v>#REF!</v>
      </c>
      <c r="H44" s="173" t="s">
        <v>28</v>
      </c>
      <c r="I44" s="140" t="s">
        <v>28</v>
      </c>
      <c r="J44" s="172" t="s">
        <v>294</v>
      </c>
      <c r="K44" s="139" t="s">
        <v>28</v>
      </c>
      <c r="L44" s="139" t="s">
        <v>28</v>
      </c>
    </row>
    <row r="45" spans="1:12" ht="12.75">
      <c r="A45" s="125" t="s">
        <v>295</v>
      </c>
      <c r="B45" s="131" t="e">
        <f>IF(#REF!="","",#REF!)</f>
        <v>#REF!</v>
      </c>
      <c r="C45" s="132" t="e">
        <f>IF(#REF!="","",#REF!)</f>
        <v>#REF!</v>
      </c>
      <c r="D45" s="132" t="e">
        <f>IF(#REF!="","",#REF!)</f>
        <v>#REF!</v>
      </c>
      <c r="E45" s="133" t="e">
        <f>IF(#REF!="","",#REF!)</f>
        <v>#REF!</v>
      </c>
      <c r="F45" s="133" t="e">
        <f>IF(#REF!="","",#REF!)</f>
        <v>#REF!</v>
      </c>
      <c r="H45" s="173" t="s">
        <v>28</v>
      </c>
      <c r="I45" s="140" t="s">
        <v>28</v>
      </c>
      <c r="J45" s="172" t="s">
        <v>295</v>
      </c>
      <c r="K45" s="139" t="s">
        <v>28</v>
      </c>
      <c r="L45" s="139" t="s">
        <v>28</v>
      </c>
    </row>
    <row r="46" spans="1:12" ht="12.75">
      <c r="A46" s="125" t="s">
        <v>296</v>
      </c>
      <c r="B46" s="131" t="e">
        <f>IF(#REF!="","",#REF!)</f>
        <v>#REF!</v>
      </c>
      <c r="C46" s="132" t="e">
        <f>IF(#REF!="","",#REF!)</f>
        <v>#REF!</v>
      </c>
      <c r="D46" s="132" t="e">
        <f>IF(#REF!="","",#REF!)</f>
        <v>#REF!</v>
      </c>
      <c r="E46" s="133" t="e">
        <f>IF(#REF!="","",#REF!)</f>
        <v>#REF!</v>
      </c>
      <c r="F46" s="133" t="e">
        <f>IF(#REF!="","",#REF!)</f>
        <v>#REF!</v>
      </c>
      <c r="H46" s="173" t="s">
        <v>28</v>
      </c>
      <c r="I46" s="140" t="s">
        <v>28</v>
      </c>
      <c r="J46" s="172" t="s">
        <v>296</v>
      </c>
      <c r="K46" s="139" t="s">
        <v>28</v>
      </c>
      <c r="L46" s="139" t="s">
        <v>28</v>
      </c>
    </row>
    <row r="47" spans="1:12" ht="12.75">
      <c r="A47" s="125" t="s">
        <v>297</v>
      </c>
      <c r="B47" s="131" t="e">
        <f>IF(#REF!="","",#REF!)</f>
        <v>#REF!</v>
      </c>
      <c r="C47" s="132" t="e">
        <f>IF(#REF!="","",#REF!)</f>
        <v>#REF!</v>
      </c>
      <c r="D47" s="132" t="e">
        <f>IF(#REF!="","",#REF!)</f>
        <v>#REF!</v>
      </c>
      <c r="E47" s="133" t="e">
        <f>IF(#REF!="","",#REF!)</f>
        <v>#REF!</v>
      </c>
      <c r="F47" s="133" t="e">
        <f>IF(#REF!="","",#REF!)</f>
        <v>#REF!</v>
      </c>
      <c r="H47" s="173" t="s">
        <v>28</v>
      </c>
      <c r="I47" s="140" t="s">
        <v>28</v>
      </c>
      <c r="J47" s="172" t="s">
        <v>297</v>
      </c>
      <c r="K47" s="139" t="s">
        <v>28</v>
      </c>
      <c r="L47" s="139" t="s">
        <v>28</v>
      </c>
    </row>
    <row r="48" spans="1:12" ht="12.75">
      <c r="A48" s="125" t="s">
        <v>298</v>
      </c>
      <c r="B48" s="131" t="e">
        <f>IF(#REF!="","",#REF!)</f>
        <v>#REF!</v>
      </c>
      <c r="C48" s="132" t="e">
        <f>IF(#REF!="","",#REF!)</f>
        <v>#REF!</v>
      </c>
      <c r="D48" s="132" t="e">
        <f>IF(#REF!="","",#REF!)</f>
        <v>#REF!</v>
      </c>
      <c r="E48" s="133" t="e">
        <f>IF(#REF!="","",#REF!)</f>
        <v>#REF!</v>
      </c>
      <c r="F48" s="133" t="e">
        <f>IF(#REF!="","",#REF!)</f>
        <v>#REF!</v>
      </c>
      <c r="H48" s="173" t="s">
        <v>28</v>
      </c>
      <c r="I48" s="140" t="s">
        <v>28</v>
      </c>
      <c r="J48" s="172" t="s">
        <v>298</v>
      </c>
      <c r="K48" s="139" t="s">
        <v>28</v>
      </c>
      <c r="L48" s="139" t="s">
        <v>28</v>
      </c>
    </row>
    <row r="49" spans="1:12" ht="12.75">
      <c r="A49" s="125" t="s">
        <v>299</v>
      </c>
      <c r="B49" s="131" t="e">
        <f>IF(#REF!="","",#REF!)</f>
        <v>#REF!</v>
      </c>
      <c r="C49" s="132" t="e">
        <f>IF(#REF!="","",#REF!)</f>
        <v>#REF!</v>
      </c>
      <c r="D49" s="132" t="e">
        <f>IF(#REF!="","",#REF!)</f>
        <v>#REF!</v>
      </c>
      <c r="E49" s="133" t="e">
        <f>IF(#REF!="","",#REF!)</f>
        <v>#REF!</v>
      </c>
      <c r="F49" s="133" t="e">
        <f>IF(#REF!="","",#REF!)</f>
        <v>#REF!</v>
      </c>
      <c r="H49" s="173" t="s">
        <v>28</v>
      </c>
      <c r="I49" s="140" t="s">
        <v>28</v>
      </c>
      <c r="J49" s="172" t="s">
        <v>299</v>
      </c>
      <c r="K49" s="139" t="s">
        <v>28</v>
      </c>
      <c r="L49" s="139" t="s">
        <v>28</v>
      </c>
    </row>
    <row r="50" spans="1:12" ht="12.75">
      <c r="A50" s="125" t="s">
        <v>300</v>
      </c>
      <c r="B50" s="131" t="e">
        <f>IF(#REF!="","",#REF!)</f>
        <v>#REF!</v>
      </c>
      <c r="C50" s="132" t="e">
        <f>IF(#REF!="","",#REF!)</f>
        <v>#REF!</v>
      </c>
      <c r="D50" s="132" t="e">
        <f>IF(#REF!="","",#REF!)</f>
        <v>#REF!</v>
      </c>
      <c r="E50" s="133" t="e">
        <f>IF(#REF!="","",#REF!)</f>
        <v>#REF!</v>
      </c>
      <c r="F50" s="133" t="e">
        <f>IF(#REF!="","",#REF!)</f>
        <v>#REF!</v>
      </c>
      <c r="H50" s="173" t="s">
        <v>28</v>
      </c>
      <c r="I50" s="140" t="s">
        <v>28</v>
      </c>
      <c r="J50" s="172" t="s">
        <v>300</v>
      </c>
      <c r="K50" s="139" t="s">
        <v>28</v>
      </c>
      <c r="L50" s="139" t="s">
        <v>28</v>
      </c>
    </row>
    <row r="51" spans="1:12" ht="12.75">
      <c r="A51" s="125" t="s">
        <v>301</v>
      </c>
      <c r="B51" s="131" t="e">
        <f>IF(#REF!="","",#REF!)</f>
        <v>#REF!</v>
      </c>
      <c r="C51" s="132" t="e">
        <f>IF(#REF!="","",#REF!)</f>
        <v>#REF!</v>
      </c>
      <c r="D51" s="132" t="e">
        <f>IF(#REF!="","",#REF!)</f>
        <v>#REF!</v>
      </c>
      <c r="E51" s="133" t="e">
        <f>IF(#REF!="","",#REF!)</f>
        <v>#REF!</v>
      </c>
      <c r="F51" s="133" t="e">
        <f>IF(#REF!="","",#REF!)</f>
        <v>#REF!</v>
      </c>
      <c r="H51" s="173" t="s">
        <v>28</v>
      </c>
      <c r="I51" s="140" t="s">
        <v>28</v>
      </c>
      <c r="J51" s="172" t="s">
        <v>301</v>
      </c>
      <c r="K51" s="139" t="s">
        <v>28</v>
      </c>
      <c r="L51" s="139" t="s">
        <v>28</v>
      </c>
    </row>
    <row r="52" spans="1:12" ht="12.75">
      <c r="A52" s="125" t="s">
        <v>303</v>
      </c>
      <c r="B52" s="131" t="e">
        <f>IF(#REF!="","",#REF!)</f>
        <v>#REF!</v>
      </c>
      <c r="C52" s="132" t="e">
        <f>IF(#REF!="","",#REF!)</f>
        <v>#REF!</v>
      </c>
      <c r="D52" s="132" t="e">
        <f>IF(#REF!="","",#REF!)</f>
        <v>#REF!</v>
      </c>
      <c r="E52" s="133" t="e">
        <f>IF(#REF!="","",#REF!)</f>
        <v>#REF!</v>
      </c>
      <c r="F52" s="133" t="e">
        <f>IF(#REF!="","",#REF!)</f>
        <v>#REF!</v>
      </c>
      <c r="H52" s="173" t="s">
        <v>28</v>
      </c>
      <c r="I52" s="140" t="s">
        <v>28</v>
      </c>
      <c r="J52" s="172" t="s">
        <v>303</v>
      </c>
      <c r="K52" s="139" t="s">
        <v>28</v>
      </c>
      <c r="L52" s="139" t="s">
        <v>28</v>
      </c>
    </row>
    <row r="53" spans="1:12" ht="12.75">
      <c r="A53" s="125" t="s">
        <v>302</v>
      </c>
      <c r="B53" s="131" t="e">
        <f>IF(#REF!="","",#REF!)</f>
        <v>#REF!</v>
      </c>
      <c r="C53" s="132" t="e">
        <f>IF(#REF!="","",#REF!)</f>
        <v>#REF!</v>
      </c>
      <c r="D53" s="132" t="e">
        <f>IF(#REF!="","",#REF!)</f>
        <v>#REF!</v>
      </c>
      <c r="E53" s="133" t="e">
        <f>IF(#REF!="","",#REF!)</f>
        <v>#REF!</v>
      </c>
      <c r="F53" s="133" t="e">
        <f>IF(#REF!="","",#REF!)</f>
        <v>#REF!</v>
      </c>
      <c r="H53" s="173" t="s">
        <v>28</v>
      </c>
      <c r="I53" s="140" t="s">
        <v>28</v>
      </c>
      <c r="J53" s="172" t="s">
        <v>302</v>
      </c>
      <c r="K53" s="139" t="s">
        <v>28</v>
      </c>
      <c r="L53" s="139" t="s">
        <v>28</v>
      </c>
    </row>
    <row r="54" spans="1:12" ht="12.75">
      <c r="A54" s="125" t="s">
        <v>304</v>
      </c>
      <c r="B54" s="131" t="e">
        <f>IF(#REF!="","",#REF!)</f>
        <v>#REF!</v>
      </c>
      <c r="C54" s="132" t="e">
        <f>IF(#REF!="","",#REF!)</f>
        <v>#REF!</v>
      </c>
      <c r="D54" s="132" t="e">
        <f>IF(#REF!="","",#REF!)</f>
        <v>#REF!</v>
      </c>
      <c r="E54" s="133" t="e">
        <f>IF(#REF!="","",#REF!)</f>
        <v>#REF!</v>
      </c>
      <c r="F54" s="133" t="e">
        <f>IF(#REF!="","",#REF!)</f>
        <v>#REF!</v>
      </c>
      <c r="H54" s="173" t="s">
        <v>28</v>
      </c>
      <c r="I54" s="140" t="s">
        <v>28</v>
      </c>
      <c r="J54" s="172" t="s">
        <v>304</v>
      </c>
      <c r="K54" s="139" t="s">
        <v>28</v>
      </c>
      <c r="L54" s="139" t="s">
        <v>28</v>
      </c>
    </row>
    <row r="55" spans="1:12" ht="12.75">
      <c r="A55" s="125" t="s">
        <v>305</v>
      </c>
      <c r="B55" s="131" t="e">
        <f>IF(#REF!="","",#REF!)</f>
        <v>#REF!</v>
      </c>
      <c r="C55" s="132" t="e">
        <f>IF(#REF!="","",#REF!)</f>
        <v>#REF!</v>
      </c>
      <c r="D55" s="132" t="e">
        <f>IF(#REF!="","",#REF!)</f>
        <v>#REF!</v>
      </c>
      <c r="E55" s="133" t="e">
        <f>IF(#REF!="","",#REF!)</f>
        <v>#REF!</v>
      </c>
      <c r="F55" s="133" t="e">
        <f>IF(#REF!="","",#REF!)</f>
        <v>#REF!</v>
      </c>
      <c r="H55" s="173" t="s">
        <v>28</v>
      </c>
      <c r="I55" s="140" t="s">
        <v>28</v>
      </c>
      <c r="J55" s="172" t="s">
        <v>305</v>
      </c>
      <c r="K55" s="139" t="s">
        <v>28</v>
      </c>
      <c r="L55" s="139" t="s">
        <v>28</v>
      </c>
    </row>
    <row r="56" spans="1:12" ht="12.75">
      <c r="A56" s="125" t="s">
        <v>306</v>
      </c>
      <c r="B56" s="131" t="e">
        <f>IF(#REF!="","",#REF!)</f>
        <v>#REF!</v>
      </c>
      <c r="C56" s="132" t="e">
        <f>IF(#REF!="","",#REF!)</f>
        <v>#REF!</v>
      </c>
      <c r="D56" s="132" t="e">
        <f>IF(#REF!="","",#REF!)</f>
        <v>#REF!</v>
      </c>
      <c r="E56" s="133" t="e">
        <f>IF(#REF!="","",#REF!)</f>
        <v>#REF!</v>
      </c>
      <c r="F56" s="133" t="e">
        <f>IF(#REF!="","",#REF!)</f>
        <v>#REF!</v>
      </c>
      <c r="H56" s="173" t="s">
        <v>28</v>
      </c>
      <c r="I56" s="140" t="s">
        <v>28</v>
      </c>
      <c r="J56" s="172" t="s">
        <v>306</v>
      </c>
      <c r="K56" s="139" t="s">
        <v>28</v>
      </c>
      <c r="L56" s="139" t="s">
        <v>28</v>
      </c>
    </row>
    <row r="57" spans="1:12" ht="12.75">
      <c r="A57" s="125" t="s">
        <v>307</v>
      </c>
      <c r="B57" s="131" t="e">
        <f>IF(#REF!="","",#REF!)</f>
        <v>#REF!</v>
      </c>
      <c r="C57" s="132" t="e">
        <f>IF(#REF!="","",#REF!)</f>
        <v>#REF!</v>
      </c>
      <c r="D57" s="132" t="e">
        <f>IF(#REF!="","",#REF!)</f>
        <v>#REF!</v>
      </c>
      <c r="E57" s="133" t="e">
        <f>IF(#REF!="","",#REF!)</f>
        <v>#REF!</v>
      </c>
      <c r="F57" s="133" t="e">
        <f>IF(#REF!="","",#REF!)</f>
        <v>#REF!</v>
      </c>
      <c r="H57" s="173" t="s">
        <v>28</v>
      </c>
      <c r="I57" s="140" t="s">
        <v>28</v>
      </c>
      <c r="J57" s="172" t="s">
        <v>307</v>
      </c>
      <c r="K57" s="139" t="s">
        <v>28</v>
      </c>
      <c r="L57" s="139" t="s">
        <v>28</v>
      </c>
    </row>
    <row r="58" spans="1:12" ht="12.75">
      <c r="A58" s="125" t="s">
        <v>308</v>
      </c>
      <c r="B58" s="131" t="e">
        <f>IF(#REF!="","",#REF!)</f>
        <v>#REF!</v>
      </c>
      <c r="C58" s="132" t="e">
        <f>IF(#REF!="","",#REF!)</f>
        <v>#REF!</v>
      </c>
      <c r="D58" s="132" t="e">
        <f>IF(#REF!="","",#REF!)</f>
        <v>#REF!</v>
      </c>
      <c r="E58" s="133" t="e">
        <f>IF(#REF!="","",#REF!)</f>
        <v>#REF!</v>
      </c>
      <c r="F58" s="133" t="e">
        <f>IF(#REF!="","",#REF!)</f>
        <v>#REF!</v>
      </c>
      <c r="H58" s="173" t="s">
        <v>28</v>
      </c>
      <c r="I58" s="140" t="s">
        <v>28</v>
      </c>
      <c r="J58" s="172" t="s">
        <v>308</v>
      </c>
      <c r="K58" s="139" t="s">
        <v>28</v>
      </c>
      <c r="L58" s="139" t="s">
        <v>28</v>
      </c>
    </row>
    <row r="59" spans="1:12" ht="12.75">
      <c r="A59" s="125" t="s">
        <v>309</v>
      </c>
      <c r="B59" s="131" t="e">
        <f>IF(#REF!="","",#REF!)</f>
        <v>#REF!</v>
      </c>
      <c r="C59" s="132" t="e">
        <f>IF(#REF!="","",#REF!)</f>
        <v>#REF!</v>
      </c>
      <c r="D59" s="132" t="e">
        <f>IF(#REF!="","",#REF!)</f>
        <v>#REF!</v>
      </c>
      <c r="E59" s="133" t="e">
        <f>IF(#REF!="","",#REF!)</f>
        <v>#REF!</v>
      </c>
      <c r="F59" s="133" t="e">
        <f>IF(#REF!="","",#REF!)</f>
        <v>#REF!</v>
      </c>
      <c r="H59" s="173" t="s">
        <v>28</v>
      </c>
      <c r="I59" s="140" t="s">
        <v>28</v>
      </c>
      <c r="J59" s="172" t="s">
        <v>309</v>
      </c>
      <c r="K59" s="139" t="s">
        <v>28</v>
      </c>
      <c r="L59" s="139" t="s">
        <v>28</v>
      </c>
    </row>
    <row r="60" spans="1:12" ht="12.75">
      <c r="A60" s="125" t="s">
        <v>310</v>
      </c>
      <c r="B60" s="131" t="e">
        <f>IF(#REF!="","",#REF!)</f>
        <v>#REF!</v>
      </c>
      <c r="C60" s="132" t="e">
        <f>IF(#REF!="","",#REF!)</f>
        <v>#REF!</v>
      </c>
      <c r="D60" s="132" t="e">
        <f>IF(#REF!="","",#REF!)</f>
        <v>#REF!</v>
      </c>
      <c r="E60" s="133" t="e">
        <f>IF(#REF!="","",#REF!)</f>
        <v>#REF!</v>
      </c>
      <c r="F60" s="133" t="e">
        <f>IF(#REF!="","",#REF!)</f>
        <v>#REF!</v>
      </c>
      <c r="H60" s="173" t="s">
        <v>28</v>
      </c>
      <c r="I60" s="140" t="s">
        <v>28</v>
      </c>
      <c r="J60" s="172" t="s">
        <v>310</v>
      </c>
      <c r="K60" s="139" t="s">
        <v>28</v>
      </c>
      <c r="L60" s="139" t="s">
        <v>28</v>
      </c>
    </row>
    <row r="61" spans="1:12" ht="12.75">
      <c r="A61" s="125" t="s">
        <v>311</v>
      </c>
      <c r="B61" s="131" t="e">
        <f>IF(#REF!="","",#REF!)</f>
        <v>#REF!</v>
      </c>
      <c r="C61" s="132" t="e">
        <f>IF(#REF!="","",#REF!)</f>
        <v>#REF!</v>
      </c>
      <c r="D61" s="132" t="e">
        <f>IF(#REF!="","",#REF!)</f>
        <v>#REF!</v>
      </c>
      <c r="E61" s="133" t="e">
        <f>IF(#REF!="","",#REF!)</f>
        <v>#REF!</v>
      </c>
      <c r="F61" s="133" t="e">
        <f>IF(#REF!="","",#REF!)</f>
        <v>#REF!</v>
      </c>
      <c r="H61" s="173" t="s">
        <v>28</v>
      </c>
      <c r="I61" s="140" t="s">
        <v>28</v>
      </c>
      <c r="J61" s="172" t="s">
        <v>311</v>
      </c>
      <c r="K61" s="139" t="s">
        <v>28</v>
      </c>
      <c r="L61" s="139" t="s">
        <v>28</v>
      </c>
    </row>
    <row r="62" spans="1:12" ht="12.75">
      <c r="A62" s="125" t="s">
        <v>312</v>
      </c>
      <c r="B62" s="131" t="e">
        <f>IF(#REF!="","",#REF!)</f>
        <v>#REF!</v>
      </c>
      <c r="C62" s="132" t="e">
        <f>IF(#REF!="","",#REF!)</f>
        <v>#REF!</v>
      </c>
      <c r="D62" s="132" t="e">
        <f>IF(#REF!="","",#REF!)</f>
        <v>#REF!</v>
      </c>
      <c r="E62" s="133" t="e">
        <f>IF(#REF!="","",#REF!)</f>
        <v>#REF!</v>
      </c>
      <c r="F62" s="133" t="e">
        <f>IF(#REF!="","",#REF!)</f>
        <v>#REF!</v>
      </c>
      <c r="H62" s="173" t="s">
        <v>28</v>
      </c>
      <c r="I62" s="140" t="s">
        <v>28</v>
      </c>
      <c r="J62" s="172" t="s">
        <v>312</v>
      </c>
      <c r="K62" s="139" t="s">
        <v>28</v>
      </c>
      <c r="L62" s="139" t="s">
        <v>28</v>
      </c>
    </row>
    <row r="63" spans="1:12" ht="12.75">
      <c r="A63" s="125" t="s">
        <v>313</v>
      </c>
      <c r="B63" s="131" t="e">
        <f>IF(#REF!="","",#REF!)</f>
        <v>#REF!</v>
      </c>
      <c r="C63" s="132" t="e">
        <f>IF(#REF!="","",#REF!)</f>
        <v>#REF!</v>
      </c>
      <c r="D63" s="132" t="e">
        <f>IF(#REF!="","",#REF!)</f>
        <v>#REF!</v>
      </c>
      <c r="E63" s="133" t="e">
        <f>IF(#REF!="","",#REF!)</f>
        <v>#REF!</v>
      </c>
      <c r="F63" s="133" t="e">
        <f>IF(#REF!="","",#REF!)</f>
        <v>#REF!</v>
      </c>
      <c r="H63" s="173" t="s">
        <v>28</v>
      </c>
      <c r="I63" s="140" t="s">
        <v>28</v>
      </c>
      <c r="J63" s="172" t="s">
        <v>313</v>
      </c>
      <c r="K63" s="139" t="s">
        <v>28</v>
      </c>
      <c r="L63" s="139" t="s">
        <v>28</v>
      </c>
    </row>
    <row r="64" spans="1:12" ht="12.75">
      <c r="A64" s="125" t="s">
        <v>314</v>
      </c>
      <c r="B64" s="131" t="e">
        <f>IF(#REF!="","",#REF!)</f>
        <v>#REF!</v>
      </c>
      <c r="C64" s="132" t="e">
        <f>IF(#REF!="","",#REF!)</f>
        <v>#REF!</v>
      </c>
      <c r="D64" s="132" t="e">
        <f>IF(#REF!="","",#REF!)</f>
        <v>#REF!</v>
      </c>
      <c r="E64" s="133" t="e">
        <f>IF(#REF!="","",#REF!)</f>
        <v>#REF!</v>
      </c>
      <c r="F64" s="133" t="e">
        <f>IF(#REF!="","",#REF!)</f>
        <v>#REF!</v>
      </c>
      <c r="H64" s="173" t="s">
        <v>28</v>
      </c>
      <c r="I64" s="140" t="s">
        <v>28</v>
      </c>
      <c r="J64" s="172" t="s">
        <v>314</v>
      </c>
      <c r="K64" s="139" t="s">
        <v>28</v>
      </c>
      <c r="L64" s="139" t="s">
        <v>28</v>
      </c>
    </row>
    <row r="65" spans="1:12" ht="12.75">
      <c r="A65" s="125" t="s">
        <v>315</v>
      </c>
      <c r="B65" s="131" t="e">
        <f>IF(#REF!="","",#REF!)</f>
        <v>#REF!</v>
      </c>
      <c r="C65" s="132" t="e">
        <f>IF(#REF!="","",#REF!)</f>
        <v>#REF!</v>
      </c>
      <c r="D65" s="132" t="e">
        <f>IF(#REF!="","",#REF!)</f>
        <v>#REF!</v>
      </c>
      <c r="E65" s="133" t="e">
        <f>IF(#REF!="","",#REF!)</f>
        <v>#REF!</v>
      </c>
      <c r="F65" s="133" t="e">
        <f>IF(#REF!="","",#REF!)</f>
        <v>#REF!</v>
      </c>
      <c r="H65" s="173" t="s">
        <v>28</v>
      </c>
      <c r="I65" s="140" t="s">
        <v>28</v>
      </c>
      <c r="J65" s="172" t="s">
        <v>315</v>
      </c>
      <c r="K65" s="139" t="s">
        <v>28</v>
      </c>
      <c r="L65" s="139" t="s">
        <v>28</v>
      </c>
    </row>
    <row r="66" spans="1:12" ht="12.75">
      <c r="A66" s="125" t="s">
        <v>316</v>
      </c>
      <c r="B66" s="131" t="e">
        <f>IF(#REF!="","",#REF!)</f>
        <v>#REF!</v>
      </c>
      <c r="C66" s="132" t="e">
        <f>IF(#REF!="","",#REF!)</f>
        <v>#REF!</v>
      </c>
      <c r="D66" s="132" t="e">
        <f>IF(#REF!="","",#REF!)</f>
        <v>#REF!</v>
      </c>
      <c r="E66" s="133" t="e">
        <f>IF(#REF!="","",#REF!)</f>
        <v>#REF!</v>
      </c>
      <c r="F66" s="133" t="e">
        <f>IF(#REF!="","",#REF!)</f>
        <v>#REF!</v>
      </c>
      <c r="H66" s="173" t="s">
        <v>28</v>
      </c>
      <c r="I66" s="140" t="s">
        <v>28</v>
      </c>
      <c r="J66" s="172" t="s">
        <v>316</v>
      </c>
      <c r="K66" s="139" t="s">
        <v>28</v>
      </c>
      <c r="L66" s="139" t="s">
        <v>28</v>
      </c>
    </row>
    <row r="67" spans="1:12" ht="12.75">
      <c r="A67" s="125" t="s">
        <v>317</v>
      </c>
      <c r="B67" s="131" t="e">
        <f>IF(#REF!="","",#REF!)</f>
        <v>#REF!</v>
      </c>
      <c r="C67" s="132" t="e">
        <f>IF(#REF!="","",#REF!)</f>
        <v>#REF!</v>
      </c>
      <c r="D67" s="132" t="e">
        <f>IF(#REF!="","",#REF!)</f>
        <v>#REF!</v>
      </c>
      <c r="E67" s="133" t="e">
        <f>IF(#REF!="","",#REF!)</f>
        <v>#REF!</v>
      </c>
      <c r="F67" s="133" t="e">
        <f>IF(#REF!="","",#REF!)</f>
        <v>#REF!</v>
      </c>
      <c r="H67" s="173" t="s">
        <v>28</v>
      </c>
      <c r="I67" s="140" t="s">
        <v>28</v>
      </c>
      <c r="J67" s="172" t="s">
        <v>317</v>
      </c>
      <c r="K67" s="139" t="s">
        <v>28</v>
      </c>
      <c r="L67" s="139" t="s">
        <v>28</v>
      </c>
    </row>
    <row r="68" spans="3:5" ht="12.75">
      <c r="C68" s="134"/>
      <c r="D68" s="134"/>
      <c r="E68" s="135"/>
    </row>
    <row r="69" spans="3:5" ht="12.75">
      <c r="C69" s="134"/>
      <c r="D69" s="134"/>
      <c r="E69" s="135"/>
    </row>
    <row r="70" spans="3:5" ht="12.75">
      <c r="C70" s="134"/>
      <c r="D70" s="134"/>
      <c r="E70" s="135"/>
    </row>
    <row r="71" spans="3:5" ht="12.75">
      <c r="C71" s="134"/>
      <c r="D71" s="134"/>
      <c r="E71" s="135"/>
    </row>
    <row r="72" spans="3:5" ht="12.75">
      <c r="C72" s="134"/>
      <c r="D72" s="134"/>
      <c r="E72" s="135"/>
    </row>
    <row r="73" spans="3:5" ht="12.75">
      <c r="C73" s="134"/>
      <c r="D73" s="134"/>
      <c r="E73" s="135"/>
    </row>
    <row r="74" spans="3:5" ht="12.75">
      <c r="C74" s="134"/>
      <c r="D74" s="134"/>
      <c r="E74" s="135"/>
    </row>
    <row r="75" spans="3:5" ht="12.75">
      <c r="C75" s="134"/>
      <c r="D75" s="134"/>
      <c r="E75" s="135"/>
    </row>
    <row r="76" spans="3:5" ht="12.75">
      <c r="C76" s="134"/>
      <c r="D76" s="134"/>
      <c r="E76" s="135"/>
    </row>
    <row r="77" spans="3:5" ht="12.75">
      <c r="C77" s="134"/>
      <c r="D77" s="134"/>
      <c r="E77" s="135"/>
    </row>
    <row r="78" spans="3:5" ht="12.75">
      <c r="C78" s="134"/>
      <c r="D78" s="134"/>
      <c r="E78" s="135"/>
    </row>
    <row r="79" spans="3:5" ht="12.75">
      <c r="C79" s="134"/>
      <c r="D79" s="134"/>
      <c r="E79" s="135"/>
    </row>
    <row r="80" spans="3:5" ht="12.75">
      <c r="C80" s="134"/>
      <c r="D80" s="134"/>
      <c r="E80" s="135"/>
    </row>
    <row r="81" spans="3:5" ht="12.75">
      <c r="C81" s="134"/>
      <c r="D81" s="134"/>
      <c r="E81" s="135"/>
    </row>
    <row r="82" spans="3:5" ht="12.75">
      <c r="C82" s="134"/>
      <c r="D82" s="134"/>
      <c r="E82" s="135"/>
    </row>
    <row r="83" spans="3:5" ht="12.75">
      <c r="C83" s="134"/>
      <c r="D83" s="134"/>
      <c r="E83" s="135"/>
    </row>
    <row r="84" spans="3:5" ht="12.75">
      <c r="C84" s="134"/>
      <c r="D84" s="134"/>
      <c r="E84" s="135"/>
    </row>
    <row r="85" spans="3:5" ht="12.75">
      <c r="C85" s="134"/>
      <c r="D85" s="134"/>
      <c r="E85" s="135"/>
    </row>
    <row r="86" spans="3:5" ht="12.75">
      <c r="C86" s="134"/>
      <c r="D86" s="134"/>
      <c r="E86" s="135"/>
    </row>
    <row r="87" spans="3:5" ht="12.75">
      <c r="C87" s="134"/>
      <c r="D87" s="134"/>
      <c r="E87" s="135"/>
    </row>
    <row r="88" spans="3:5" ht="12.75">
      <c r="C88" s="134"/>
      <c r="D88" s="134"/>
      <c r="E88" s="135"/>
    </row>
    <row r="89" spans="3:5" ht="12.75">
      <c r="C89" s="134"/>
      <c r="D89" s="134"/>
      <c r="E89" s="135"/>
    </row>
    <row r="90" spans="3:5" ht="12.75">
      <c r="C90" s="134"/>
      <c r="D90" s="134"/>
      <c r="E90" s="135"/>
    </row>
    <row r="91" spans="3:5" ht="12.75">
      <c r="C91" s="134"/>
      <c r="D91" s="134"/>
      <c r="E91" s="135"/>
    </row>
    <row r="92" spans="3:5" ht="12.75">
      <c r="C92" s="134"/>
      <c r="D92" s="134"/>
      <c r="E92" s="135"/>
    </row>
    <row r="93" spans="3:5" ht="12.75">
      <c r="C93" s="134"/>
      <c r="D93" s="134"/>
      <c r="E93" s="135"/>
    </row>
    <row r="94" spans="3:5" ht="12.75">
      <c r="C94" s="134"/>
      <c r="D94" s="134"/>
      <c r="E94" s="135"/>
    </row>
    <row r="95" spans="3:5" ht="12.75">
      <c r="C95" s="134"/>
      <c r="D95" s="134"/>
      <c r="E95" s="135"/>
    </row>
    <row r="96" spans="3:5" ht="12.75">
      <c r="C96" s="134"/>
      <c r="D96" s="134"/>
      <c r="E96" s="135"/>
    </row>
    <row r="97" spans="3:5" ht="12.75">
      <c r="C97" s="134"/>
      <c r="D97" s="134"/>
      <c r="E97" s="135"/>
    </row>
    <row r="98" spans="3:5" ht="12.75">
      <c r="C98" s="134"/>
      <c r="D98" s="134"/>
      <c r="E98" s="135"/>
    </row>
    <row r="99" spans="3:5" ht="12.75">
      <c r="C99" s="134"/>
      <c r="D99" s="134"/>
      <c r="E99" s="135"/>
    </row>
    <row r="100" spans="3:5" ht="12.75">
      <c r="C100" s="134"/>
      <c r="D100" s="134"/>
      <c r="E100" s="135"/>
    </row>
    <row r="101" spans="3:5" ht="12.75">
      <c r="C101" s="134"/>
      <c r="D101" s="134"/>
      <c r="E101" s="135"/>
    </row>
    <row r="102" spans="3:5" ht="12.75">
      <c r="C102" s="134"/>
      <c r="D102" s="134"/>
      <c r="E102" s="135"/>
    </row>
    <row r="103" spans="3:5" ht="12.75">
      <c r="C103" s="134"/>
      <c r="D103" s="134"/>
      <c r="E103" s="135"/>
    </row>
    <row r="104" spans="3:5" ht="12.75">
      <c r="C104" s="134"/>
      <c r="D104" s="134"/>
      <c r="E104" s="135"/>
    </row>
    <row r="105" spans="3:5" ht="12.75">
      <c r="C105" s="134"/>
      <c r="D105" s="134"/>
      <c r="E105" s="135"/>
    </row>
    <row r="106" spans="3:5" ht="12.75">
      <c r="C106" s="134"/>
      <c r="D106" s="134"/>
      <c r="E106" s="135"/>
    </row>
    <row r="107" spans="3:5" ht="12.75">
      <c r="C107" s="134"/>
      <c r="D107" s="134"/>
      <c r="E107" s="135"/>
    </row>
    <row r="108" spans="3:5" ht="12.75">
      <c r="C108" s="134"/>
      <c r="D108" s="134"/>
      <c r="E108" s="135"/>
    </row>
    <row r="109" spans="3:5" ht="12.75">
      <c r="C109" s="134"/>
      <c r="D109" s="134"/>
      <c r="E109" s="135"/>
    </row>
    <row r="110" spans="3:5" ht="12.75">
      <c r="C110" s="134"/>
      <c r="D110" s="134"/>
      <c r="E110" s="135"/>
    </row>
    <row r="111" spans="3:5" ht="12.75">
      <c r="C111" s="134"/>
      <c r="D111" s="134"/>
      <c r="E111" s="135"/>
    </row>
    <row r="112" spans="3:5" ht="12.75">
      <c r="C112" s="134"/>
      <c r="D112" s="134"/>
      <c r="E112" s="135"/>
    </row>
    <row r="113" spans="3:5" ht="12.75">
      <c r="C113" s="134"/>
      <c r="D113" s="134"/>
      <c r="E113" s="135"/>
    </row>
    <row r="114" spans="3:5" ht="12.75">
      <c r="C114" s="134"/>
      <c r="D114" s="134"/>
      <c r="E114" s="135"/>
    </row>
    <row r="115" spans="3:5" ht="12.75">
      <c r="C115" s="134"/>
      <c r="D115" s="134"/>
      <c r="E115" s="135"/>
    </row>
    <row r="116" spans="3:5" ht="12.75">
      <c r="C116" s="134"/>
      <c r="D116" s="134"/>
      <c r="E116" s="135"/>
    </row>
    <row r="117" spans="3:5" ht="12.75">
      <c r="C117" s="134"/>
      <c r="D117" s="134"/>
      <c r="E117" s="135"/>
    </row>
    <row r="118" spans="3:5" ht="12.75">
      <c r="C118" s="134"/>
      <c r="D118" s="134"/>
      <c r="E118" s="135"/>
    </row>
    <row r="119" spans="3:5" ht="12.75">
      <c r="C119" s="134"/>
      <c r="D119" s="134"/>
      <c r="E119" s="135"/>
    </row>
    <row r="120" spans="3:5" ht="12.75">
      <c r="C120" s="134"/>
      <c r="D120" s="134"/>
      <c r="E120" s="135"/>
    </row>
    <row r="121" spans="3:5" ht="12.75">
      <c r="C121" s="134"/>
      <c r="D121" s="134"/>
      <c r="E121" s="135"/>
    </row>
    <row r="122" spans="3:5" ht="12.75">
      <c r="C122" s="134"/>
      <c r="D122" s="134"/>
      <c r="E122" s="135"/>
    </row>
    <row r="123" spans="3:5" ht="12.75">
      <c r="C123" s="134"/>
      <c r="D123" s="134"/>
      <c r="E123" s="135"/>
    </row>
    <row r="124" spans="3:5" ht="12.75">
      <c r="C124" s="134"/>
      <c r="D124" s="134"/>
      <c r="E124" s="135"/>
    </row>
    <row r="125" spans="3:5" ht="12.75">
      <c r="C125" s="134"/>
      <c r="D125" s="134"/>
      <c r="E125" s="135"/>
    </row>
    <row r="126" spans="3:5" ht="12.75">
      <c r="C126" s="134"/>
      <c r="D126" s="134"/>
      <c r="E126" s="135"/>
    </row>
    <row r="127" spans="3:5" ht="12.75">
      <c r="C127" s="134"/>
      <c r="D127" s="134"/>
      <c r="E127" s="135"/>
    </row>
    <row r="128" spans="3:5" ht="12.75">
      <c r="C128" s="134"/>
      <c r="D128" s="134"/>
      <c r="E128" s="135"/>
    </row>
    <row r="129" spans="3:5" ht="12.75">
      <c r="C129" s="134"/>
      <c r="D129" s="134"/>
      <c r="E129" s="135"/>
    </row>
    <row r="130" spans="3:5" ht="12.75">
      <c r="C130" s="134"/>
      <c r="D130" s="134"/>
      <c r="E130" s="135"/>
    </row>
    <row r="131" spans="3:5" ht="12.75">
      <c r="C131" s="134"/>
      <c r="D131" s="134"/>
      <c r="E131" s="135"/>
    </row>
    <row r="132" spans="3:5" ht="12.75">
      <c r="C132" s="134"/>
      <c r="D132" s="134"/>
      <c r="E132" s="135"/>
    </row>
    <row r="133" spans="3:5" ht="12.75">
      <c r="C133" s="134"/>
      <c r="D133" s="134"/>
      <c r="E133" s="135"/>
    </row>
    <row r="134" spans="3:5" ht="12.75">
      <c r="C134" s="134"/>
      <c r="D134" s="134"/>
      <c r="E134" s="135"/>
    </row>
    <row r="135" spans="3:5" ht="12.75">
      <c r="C135" s="134"/>
      <c r="D135" s="134"/>
      <c r="E135" s="135"/>
    </row>
    <row r="136" spans="3:5" ht="12.75">
      <c r="C136" s="134"/>
      <c r="D136" s="134"/>
      <c r="E136" s="135"/>
    </row>
    <row r="137" spans="3:5" ht="12.75">
      <c r="C137" s="134"/>
      <c r="D137" s="134"/>
      <c r="E137" s="135"/>
    </row>
    <row r="138" spans="3:5" ht="12.75">
      <c r="C138" s="134"/>
      <c r="D138" s="134"/>
      <c r="E138" s="135"/>
    </row>
    <row r="139" spans="3:5" ht="12.75">
      <c r="C139" s="134"/>
      <c r="D139" s="134"/>
      <c r="E139" s="135"/>
    </row>
    <row r="140" spans="3:5" ht="12.75">
      <c r="C140" s="134"/>
      <c r="D140" s="134"/>
      <c r="E140" s="135"/>
    </row>
    <row r="141" spans="3:5" ht="12.75">
      <c r="C141" s="134"/>
      <c r="D141" s="134"/>
      <c r="E141" s="135"/>
    </row>
    <row r="142" spans="3:5" ht="12.75">
      <c r="C142" s="134"/>
      <c r="D142" s="134"/>
      <c r="E142" s="135"/>
    </row>
    <row r="143" spans="3:5" ht="12.75">
      <c r="C143" s="134"/>
      <c r="D143" s="134"/>
      <c r="E143" s="135"/>
    </row>
    <row r="144" spans="3:5" ht="12.75">
      <c r="C144" s="134"/>
      <c r="D144" s="134"/>
      <c r="E144" s="135"/>
    </row>
    <row r="145" spans="3:5" ht="12.75">
      <c r="C145" s="134"/>
      <c r="D145" s="134"/>
      <c r="E145" s="135"/>
    </row>
    <row r="146" spans="3:5" ht="12.75">
      <c r="C146" s="134"/>
      <c r="D146" s="134"/>
      <c r="E146" s="135"/>
    </row>
    <row r="147" spans="3:5" ht="12.75">
      <c r="C147" s="134"/>
      <c r="D147" s="134"/>
      <c r="E147" s="135"/>
    </row>
    <row r="148" spans="3:5" ht="12.75">
      <c r="C148" s="134"/>
      <c r="D148" s="134"/>
      <c r="E148" s="135"/>
    </row>
    <row r="149" spans="3:5" ht="12.75">
      <c r="C149" s="134"/>
      <c r="D149" s="134"/>
      <c r="E149" s="135"/>
    </row>
    <row r="150" spans="3:5" ht="12.75">
      <c r="C150" s="134"/>
      <c r="D150" s="134"/>
      <c r="E150" s="135"/>
    </row>
    <row r="151" spans="3:5" ht="12.75">
      <c r="C151" s="134"/>
      <c r="D151" s="134"/>
      <c r="E151" s="135"/>
    </row>
    <row r="152" spans="3:5" ht="12.75">
      <c r="C152" s="134"/>
      <c r="D152" s="134"/>
      <c r="E152" s="135"/>
    </row>
    <row r="153" spans="3:5" ht="12.75">
      <c r="C153" s="134"/>
      <c r="D153" s="134"/>
      <c r="E153" s="135"/>
    </row>
    <row r="154" spans="3:5" ht="12.75">
      <c r="C154" s="134"/>
      <c r="D154" s="134"/>
      <c r="E154" s="135"/>
    </row>
    <row r="155" spans="3:5" ht="12.75">
      <c r="C155" s="134"/>
      <c r="D155" s="134"/>
      <c r="E155" s="135"/>
    </row>
    <row r="156" spans="3:5" ht="12.75">
      <c r="C156" s="134"/>
      <c r="D156" s="134"/>
      <c r="E156" s="135"/>
    </row>
    <row r="157" spans="3:5" ht="12.75">
      <c r="C157" s="134"/>
      <c r="D157" s="134"/>
      <c r="E157" s="135"/>
    </row>
    <row r="158" spans="3:5" ht="12.75">
      <c r="C158" s="134"/>
      <c r="D158" s="134"/>
      <c r="E158" s="135"/>
    </row>
    <row r="159" spans="3:5" ht="12.75">
      <c r="C159" s="134"/>
      <c r="D159" s="134"/>
      <c r="E159" s="135"/>
    </row>
    <row r="160" spans="3:5" ht="12.75">
      <c r="C160" s="134"/>
      <c r="D160" s="134"/>
      <c r="E160" s="135"/>
    </row>
    <row r="161" spans="3:5" ht="12.75">
      <c r="C161" s="134"/>
      <c r="D161" s="134"/>
      <c r="E161" s="135"/>
    </row>
    <row r="162" spans="3:5" ht="12.75">
      <c r="C162" s="134"/>
      <c r="D162" s="134"/>
      <c r="E162" s="135"/>
    </row>
    <row r="163" spans="3:5" ht="12.75">
      <c r="C163" s="134"/>
      <c r="D163" s="134"/>
      <c r="E163" s="135"/>
    </row>
    <row r="164" spans="3:5" ht="12.75">
      <c r="C164" s="134"/>
      <c r="D164" s="134"/>
      <c r="E164" s="135"/>
    </row>
    <row r="165" spans="3:5" ht="12.75">
      <c r="C165" s="134"/>
      <c r="D165" s="134"/>
      <c r="E165" s="135"/>
    </row>
    <row r="166" spans="3:5" ht="12.75">
      <c r="C166" s="134"/>
      <c r="D166" s="134"/>
      <c r="E166" s="135"/>
    </row>
    <row r="167" spans="3:5" ht="12.75">
      <c r="C167" s="134"/>
      <c r="D167" s="134"/>
      <c r="E167" s="135"/>
    </row>
    <row r="168" spans="3:5" ht="12.75">
      <c r="C168" s="134"/>
      <c r="D168" s="134"/>
      <c r="E168" s="135"/>
    </row>
    <row r="169" spans="3:5" ht="12.75">
      <c r="C169" s="134"/>
      <c r="D169" s="134"/>
      <c r="E169" s="135"/>
    </row>
    <row r="170" spans="3:5" ht="12.75">
      <c r="C170" s="134"/>
      <c r="D170" s="134"/>
      <c r="E170" s="135"/>
    </row>
    <row r="171" spans="3:5" ht="12.75">
      <c r="C171" s="134"/>
      <c r="D171" s="134"/>
      <c r="E171" s="135"/>
    </row>
    <row r="172" spans="3:5" ht="12.75">
      <c r="C172" s="134"/>
      <c r="D172" s="134"/>
      <c r="E172" s="135"/>
    </row>
    <row r="173" spans="3:5" ht="12.75">
      <c r="C173" s="134"/>
      <c r="D173" s="134"/>
      <c r="E173" s="135"/>
    </row>
    <row r="174" spans="3:5" ht="12.75">
      <c r="C174" s="134"/>
      <c r="D174" s="134"/>
      <c r="E174" s="135"/>
    </row>
    <row r="175" spans="3:5" ht="12.75">
      <c r="C175" s="134"/>
      <c r="D175" s="134"/>
      <c r="E175" s="135"/>
    </row>
    <row r="176" spans="3:5" ht="12.75">
      <c r="C176" s="134"/>
      <c r="D176" s="134"/>
      <c r="E176" s="135"/>
    </row>
    <row r="177" spans="3:5" ht="12.75">
      <c r="C177" s="134"/>
      <c r="D177" s="134"/>
      <c r="E177" s="135"/>
    </row>
    <row r="178" spans="3:5" ht="12.75">
      <c r="C178" s="134"/>
      <c r="D178" s="134"/>
      <c r="E178" s="135"/>
    </row>
    <row r="179" spans="3:5" ht="12.75">
      <c r="C179" s="134"/>
      <c r="D179" s="134"/>
      <c r="E179" s="135"/>
    </row>
    <row r="180" spans="3:5" ht="12.75">
      <c r="C180" s="134"/>
      <c r="D180" s="134"/>
      <c r="E180" s="135"/>
    </row>
    <row r="181" spans="3:5" ht="12.75">
      <c r="C181" s="134"/>
      <c r="D181" s="134"/>
      <c r="E181" s="135"/>
    </row>
    <row r="182" spans="3:5" ht="12.75">
      <c r="C182" s="134"/>
      <c r="D182" s="134"/>
      <c r="E182" s="135"/>
    </row>
    <row r="183" spans="3:5" ht="12.75">
      <c r="C183" s="134"/>
      <c r="D183" s="134"/>
      <c r="E183" s="135"/>
    </row>
    <row r="184" spans="3:5" ht="12.75">
      <c r="C184" s="134"/>
      <c r="D184" s="134"/>
      <c r="E184" s="135"/>
    </row>
    <row r="185" spans="3:5" ht="12.75">
      <c r="C185" s="134"/>
      <c r="D185" s="134"/>
      <c r="E185" s="135"/>
    </row>
    <row r="186" spans="3:5" ht="12.75">
      <c r="C186" s="134"/>
      <c r="D186" s="134"/>
      <c r="E186" s="135"/>
    </row>
    <row r="187" spans="3:5" ht="12.75">
      <c r="C187" s="134"/>
      <c r="D187" s="134"/>
      <c r="E187" s="135"/>
    </row>
    <row r="188" spans="3:5" ht="12.75">
      <c r="C188" s="134"/>
      <c r="D188" s="134"/>
      <c r="E188" s="135"/>
    </row>
    <row r="189" spans="3:5" ht="12.75">
      <c r="C189" s="134"/>
      <c r="D189" s="134"/>
      <c r="E189" s="135"/>
    </row>
    <row r="190" spans="3:5" ht="12.75">
      <c r="C190" s="134"/>
      <c r="D190" s="134"/>
      <c r="E190" s="135"/>
    </row>
    <row r="191" spans="3:5" ht="12.75">
      <c r="C191" s="134"/>
      <c r="D191" s="134"/>
      <c r="E191" s="135"/>
    </row>
    <row r="192" spans="3:5" ht="12.75">
      <c r="C192" s="134"/>
      <c r="D192" s="134"/>
      <c r="E192" s="135"/>
    </row>
    <row r="193" spans="3:5" ht="12.75">
      <c r="C193" s="134"/>
      <c r="D193" s="134"/>
      <c r="E193" s="135"/>
    </row>
    <row r="194" spans="3:5" ht="12.75">
      <c r="C194" s="134"/>
      <c r="D194" s="134"/>
      <c r="E194" s="135"/>
    </row>
    <row r="195" spans="3:5" ht="12.75">
      <c r="C195" s="134"/>
      <c r="D195" s="134"/>
      <c r="E195" s="135"/>
    </row>
    <row r="196" spans="3:5" ht="12.75">
      <c r="C196" s="134"/>
      <c r="D196" s="134"/>
      <c r="E196" s="135"/>
    </row>
    <row r="197" spans="3:5" ht="12.75">
      <c r="C197" s="134"/>
      <c r="D197" s="134"/>
      <c r="E197" s="135"/>
    </row>
    <row r="198" spans="3:5" ht="12.75">
      <c r="C198" s="134"/>
      <c r="D198" s="134"/>
      <c r="E198" s="135"/>
    </row>
    <row r="199" spans="3:5" ht="12.75">
      <c r="C199" s="134"/>
      <c r="D199" s="134"/>
      <c r="E199" s="135"/>
    </row>
    <row r="200" spans="3:5" ht="12.75">
      <c r="C200" s="134"/>
      <c r="D200" s="134"/>
      <c r="E200" s="135"/>
    </row>
    <row r="201" spans="3:5" ht="12.75">
      <c r="C201" s="134"/>
      <c r="D201" s="134"/>
      <c r="E201" s="135"/>
    </row>
    <row r="202" spans="3:5" ht="12.75">
      <c r="C202" s="134"/>
      <c r="D202" s="134"/>
      <c r="E202" s="135"/>
    </row>
    <row r="203" spans="3:5" ht="12.75">
      <c r="C203" s="134"/>
      <c r="D203" s="134"/>
      <c r="E203" s="135"/>
    </row>
    <row r="204" spans="3:5" ht="12.75">
      <c r="C204" s="134"/>
      <c r="D204" s="134"/>
      <c r="E204" s="135"/>
    </row>
    <row r="205" spans="3:5" ht="12.75">
      <c r="C205" s="134"/>
      <c r="D205" s="134"/>
      <c r="E205" s="135"/>
    </row>
    <row r="206" spans="3:5" ht="12.75">
      <c r="C206" s="134"/>
      <c r="D206" s="134"/>
      <c r="E206" s="135"/>
    </row>
    <row r="207" spans="3:5" ht="12.75">
      <c r="C207" s="134"/>
      <c r="D207" s="134"/>
      <c r="E207" s="135"/>
    </row>
    <row r="208" spans="3:5" ht="12.75">
      <c r="C208" s="134"/>
      <c r="D208" s="134"/>
      <c r="E208" s="135"/>
    </row>
    <row r="209" spans="3:5" ht="12.75">
      <c r="C209" s="134"/>
      <c r="D209" s="134"/>
      <c r="E209" s="135"/>
    </row>
    <row r="210" spans="3:5" ht="12.75">
      <c r="C210" s="134"/>
      <c r="D210" s="134"/>
      <c r="E210" s="135"/>
    </row>
    <row r="211" spans="3:5" ht="12.75">
      <c r="C211" s="134"/>
      <c r="D211" s="134"/>
      <c r="E211" s="135"/>
    </row>
    <row r="212" spans="3:5" ht="12.75">
      <c r="C212" s="134"/>
      <c r="D212" s="134"/>
      <c r="E212" s="135"/>
    </row>
    <row r="213" spans="3:5" ht="12.75">
      <c r="C213" s="134"/>
      <c r="D213" s="134"/>
      <c r="E213" s="135"/>
    </row>
    <row r="214" spans="3:5" ht="12.75">
      <c r="C214" s="134"/>
      <c r="D214" s="134"/>
      <c r="E214" s="135"/>
    </row>
    <row r="215" spans="3:5" ht="12.75">
      <c r="C215" s="134"/>
      <c r="D215" s="134"/>
      <c r="E215" s="135"/>
    </row>
    <row r="216" spans="3:5" ht="12.75">
      <c r="C216" s="134"/>
      <c r="D216" s="134"/>
      <c r="E216" s="135"/>
    </row>
    <row r="217" spans="3:5" ht="12.75">
      <c r="C217" s="134"/>
      <c r="D217" s="134"/>
      <c r="E217" s="135"/>
    </row>
    <row r="218" spans="3:5" ht="12.75">
      <c r="C218" s="134"/>
      <c r="D218" s="134"/>
      <c r="E218" s="135"/>
    </row>
    <row r="219" spans="3:5" ht="12.75">
      <c r="C219" s="134"/>
      <c r="D219" s="134"/>
      <c r="E219" s="135"/>
    </row>
    <row r="220" spans="3:5" ht="12.75">
      <c r="C220" s="134"/>
      <c r="D220" s="134"/>
      <c r="E220" s="135"/>
    </row>
    <row r="221" spans="3:5" ht="12.75">
      <c r="C221" s="134"/>
      <c r="D221" s="134"/>
      <c r="E221" s="135"/>
    </row>
    <row r="222" spans="3:5" ht="12.75">
      <c r="C222" s="134"/>
      <c r="D222" s="134"/>
      <c r="E222" s="135"/>
    </row>
    <row r="223" spans="3:5" ht="12.75">
      <c r="C223" s="134"/>
      <c r="D223" s="134"/>
      <c r="E223" s="135"/>
    </row>
    <row r="224" spans="3:5" ht="12.75">
      <c r="C224" s="134"/>
      <c r="D224" s="134"/>
      <c r="E224" s="135"/>
    </row>
    <row r="225" spans="3:5" ht="12.75">
      <c r="C225" s="134"/>
      <c r="D225" s="134"/>
      <c r="E225" s="135"/>
    </row>
    <row r="226" spans="3:5" ht="12.75">
      <c r="C226" s="134"/>
      <c r="D226" s="134"/>
      <c r="E226" s="135"/>
    </row>
    <row r="227" spans="3:5" ht="12.75">
      <c r="C227" s="134"/>
      <c r="D227" s="134"/>
      <c r="E227" s="135"/>
    </row>
    <row r="228" spans="3:5" ht="12.75">
      <c r="C228" s="134"/>
      <c r="D228" s="134"/>
      <c r="E228" s="135"/>
    </row>
    <row r="229" spans="3:5" ht="12.75">
      <c r="C229" s="134"/>
      <c r="D229" s="134"/>
      <c r="E229" s="135"/>
    </row>
    <row r="230" spans="3:5" ht="12.75">
      <c r="C230" s="134"/>
      <c r="D230" s="134"/>
      <c r="E230" s="135"/>
    </row>
    <row r="231" spans="3:5" ht="12.75">
      <c r="C231" s="134"/>
      <c r="D231" s="134"/>
      <c r="E231" s="135"/>
    </row>
    <row r="232" spans="3:5" ht="12.75">
      <c r="C232" s="134"/>
      <c r="D232" s="134"/>
      <c r="E232" s="135"/>
    </row>
    <row r="233" spans="3:5" ht="12.75">
      <c r="C233" s="134"/>
      <c r="D233" s="134"/>
      <c r="E233" s="135"/>
    </row>
    <row r="234" spans="3:5" ht="12.75">
      <c r="C234" s="134"/>
      <c r="D234" s="134"/>
      <c r="E234" s="135"/>
    </row>
    <row r="235" spans="3:5" ht="12.75">
      <c r="C235" s="134"/>
      <c r="D235" s="134"/>
      <c r="E235" s="135"/>
    </row>
    <row r="236" spans="3:5" ht="12.75">
      <c r="C236" s="134"/>
      <c r="D236" s="134"/>
      <c r="E236" s="135"/>
    </row>
    <row r="237" spans="3:5" ht="12.75">
      <c r="C237" s="134"/>
      <c r="D237" s="134"/>
      <c r="E237" s="135"/>
    </row>
    <row r="238" spans="3:5" ht="12.75">
      <c r="C238" s="134"/>
      <c r="D238" s="134"/>
      <c r="E238" s="135"/>
    </row>
    <row r="239" spans="3:5" ht="12.75">
      <c r="C239" s="134"/>
      <c r="D239" s="134"/>
      <c r="E239" s="135"/>
    </row>
    <row r="240" spans="3:5" ht="12.75">
      <c r="C240" s="134"/>
      <c r="D240" s="134"/>
      <c r="E240" s="135"/>
    </row>
    <row r="241" spans="3:5" ht="12.75">
      <c r="C241" s="134"/>
      <c r="D241" s="134"/>
      <c r="E241" s="135"/>
    </row>
    <row r="242" spans="3:5" ht="12.75">
      <c r="C242" s="134"/>
      <c r="D242" s="134"/>
      <c r="E242" s="135"/>
    </row>
    <row r="243" spans="3:5" ht="12.75">
      <c r="C243" s="134"/>
      <c r="D243" s="134"/>
      <c r="E243" s="135"/>
    </row>
    <row r="244" spans="3:5" ht="12.75">
      <c r="C244" s="134"/>
      <c r="D244" s="134"/>
      <c r="E244" s="135"/>
    </row>
    <row r="245" spans="3:5" ht="12.75">
      <c r="C245" s="134"/>
      <c r="D245" s="134"/>
      <c r="E245" s="135"/>
    </row>
    <row r="246" spans="3:5" ht="12.75">
      <c r="C246" s="134"/>
      <c r="D246" s="134"/>
      <c r="E246" s="135"/>
    </row>
    <row r="247" spans="3:5" ht="12.75">
      <c r="C247" s="134"/>
      <c r="D247" s="134"/>
      <c r="E247" s="135"/>
    </row>
    <row r="248" spans="3:5" ht="12.75">
      <c r="C248" s="134"/>
      <c r="D248" s="134"/>
      <c r="E248" s="135"/>
    </row>
    <row r="249" spans="3:5" ht="12.75">
      <c r="C249" s="134"/>
      <c r="D249" s="134"/>
      <c r="E249" s="135"/>
    </row>
    <row r="250" spans="3:5" ht="12.75">
      <c r="C250" s="134"/>
      <c r="D250" s="134"/>
      <c r="E250" s="135"/>
    </row>
    <row r="251" spans="3:5" ht="12.75">
      <c r="C251" s="134"/>
      <c r="D251" s="134"/>
      <c r="E251" s="135"/>
    </row>
    <row r="252" spans="3:5" ht="12.75">
      <c r="C252" s="134"/>
      <c r="D252" s="134"/>
      <c r="E252" s="135"/>
    </row>
    <row r="253" spans="3:5" ht="12.75">
      <c r="C253" s="134"/>
      <c r="D253" s="134"/>
      <c r="E253" s="135"/>
    </row>
    <row r="254" spans="3:5" ht="12.75">
      <c r="C254" s="134"/>
      <c r="D254" s="134"/>
      <c r="E254" s="135"/>
    </row>
    <row r="255" spans="3:5" ht="12.75">
      <c r="C255" s="134"/>
      <c r="D255" s="134"/>
      <c r="E255" s="135"/>
    </row>
    <row r="256" spans="3:5" ht="12.75">
      <c r="C256" s="134"/>
      <c r="D256" s="134"/>
      <c r="E256" s="135"/>
    </row>
    <row r="257" spans="3:5" ht="12.75">
      <c r="C257" s="134"/>
      <c r="D257" s="134"/>
      <c r="E257" s="135"/>
    </row>
    <row r="258" spans="3:5" ht="12.75">
      <c r="C258" s="134"/>
      <c r="D258" s="134"/>
      <c r="E258" s="135"/>
    </row>
    <row r="259" spans="3:5" ht="12.75">
      <c r="C259" s="134"/>
      <c r="D259" s="134"/>
      <c r="E259" s="135"/>
    </row>
    <row r="260" spans="3:5" ht="12.75">
      <c r="C260" s="134"/>
      <c r="D260" s="134"/>
      <c r="E260" s="135"/>
    </row>
    <row r="261" spans="3:5" ht="12.75">
      <c r="C261" s="134"/>
      <c r="D261" s="134"/>
      <c r="E261" s="135"/>
    </row>
    <row r="262" spans="3:5" ht="12.75">
      <c r="C262" s="134"/>
      <c r="D262" s="134"/>
      <c r="E262" s="135"/>
    </row>
    <row r="263" spans="3:5" ht="12.75">
      <c r="C263" s="134"/>
      <c r="D263" s="134"/>
      <c r="E263" s="135"/>
    </row>
    <row r="264" spans="3:5" ht="12.75">
      <c r="C264" s="134"/>
      <c r="D264" s="134"/>
      <c r="E264" s="135"/>
    </row>
    <row r="265" spans="3:5" ht="12.75">
      <c r="C265" s="134"/>
      <c r="D265" s="134"/>
      <c r="E265" s="135"/>
    </row>
    <row r="266" spans="3:5" ht="12.75">
      <c r="C266" s="134"/>
      <c r="D266" s="134"/>
      <c r="E266" s="135"/>
    </row>
    <row r="267" spans="3:5" ht="12.75">
      <c r="C267" s="134"/>
      <c r="D267" s="134"/>
      <c r="E267" s="135"/>
    </row>
    <row r="268" spans="3:5" ht="12.75">
      <c r="C268" s="134"/>
      <c r="D268" s="134"/>
      <c r="E268" s="135"/>
    </row>
    <row r="269" spans="3:5" ht="12.75">
      <c r="C269" s="134"/>
      <c r="D269" s="134"/>
      <c r="E269" s="135"/>
    </row>
    <row r="270" spans="3:5" ht="12.75">
      <c r="C270" s="134"/>
      <c r="D270" s="134"/>
      <c r="E270" s="135"/>
    </row>
    <row r="271" spans="3:5" ht="12.75">
      <c r="C271" s="134"/>
      <c r="D271" s="134"/>
      <c r="E271" s="135"/>
    </row>
    <row r="272" spans="3:5" ht="12.75">
      <c r="C272" s="134"/>
      <c r="D272" s="134"/>
      <c r="E272" s="135"/>
    </row>
    <row r="273" spans="3:5" ht="12.75">
      <c r="C273" s="134"/>
      <c r="D273" s="134"/>
      <c r="E273" s="135"/>
    </row>
    <row r="274" spans="3:5" ht="12.75">
      <c r="C274" s="134"/>
      <c r="D274" s="134"/>
      <c r="E274" s="135"/>
    </row>
    <row r="275" spans="3:5" ht="12.75">
      <c r="C275" s="134"/>
      <c r="D275" s="134"/>
      <c r="E275" s="135"/>
    </row>
    <row r="276" spans="3:5" ht="12.75">
      <c r="C276" s="134"/>
      <c r="D276" s="134"/>
      <c r="E276" s="135"/>
    </row>
    <row r="277" spans="3:5" ht="12.75">
      <c r="C277" s="134"/>
      <c r="D277" s="134"/>
      <c r="E277" s="135"/>
    </row>
    <row r="278" spans="3:5" ht="12.75">
      <c r="C278" s="134"/>
      <c r="D278" s="134"/>
      <c r="E278" s="135"/>
    </row>
    <row r="279" spans="3:5" ht="12.75">
      <c r="C279" s="134"/>
      <c r="D279" s="134"/>
      <c r="E279" s="135"/>
    </row>
    <row r="280" spans="3:5" ht="12.75">
      <c r="C280" s="134"/>
      <c r="D280" s="134"/>
      <c r="E280" s="135"/>
    </row>
    <row r="281" spans="3:5" ht="12.75">
      <c r="C281" s="134"/>
      <c r="D281" s="134"/>
      <c r="E281" s="135"/>
    </row>
    <row r="282" spans="3:5" ht="12.75">
      <c r="C282" s="134"/>
      <c r="D282" s="134"/>
      <c r="E282" s="135"/>
    </row>
    <row r="283" spans="3:5" ht="12.75">
      <c r="C283" s="134"/>
      <c r="D283" s="134"/>
      <c r="E283" s="135"/>
    </row>
    <row r="284" spans="3:5" ht="12.75">
      <c r="C284" s="134"/>
      <c r="D284" s="134"/>
      <c r="E284" s="135"/>
    </row>
    <row r="285" spans="3:5" ht="12.75">
      <c r="C285" s="134"/>
      <c r="D285" s="134"/>
      <c r="E285" s="135"/>
    </row>
    <row r="286" spans="3:5" ht="12.75">
      <c r="C286" s="134"/>
      <c r="D286" s="134"/>
      <c r="E286" s="135"/>
    </row>
    <row r="287" spans="3:5" ht="12.75">
      <c r="C287" s="134"/>
      <c r="D287" s="134"/>
      <c r="E287" s="135"/>
    </row>
    <row r="288" spans="3:5" ht="12.75">
      <c r="C288" s="134"/>
      <c r="D288" s="134"/>
      <c r="E288" s="135"/>
    </row>
    <row r="289" spans="3:5" ht="12.75">
      <c r="C289" s="134"/>
      <c r="D289" s="134"/>
      <c r="E289" s="135"/>
    </row>
    <row r="290" spans="3:5" ht="12.75">
      <c r="C290" s="134"/>
      <c r="D290" s="134"/>
      <c r="E290" s="135"/>
    </row>
    <row r="291" spans="3:5" ht="12.75">
      <c r="C291" s="134"/>
      <c r="D291" s="134"/>
      <c r="E291" s="135"/>
    </row>
    <row r="292" spans="3:5" ht="12.75">
      <c r="C292" s="134"/>
      <c r="D292" s="134"/>
      <c r="E292" s="135"/>
    </row>
    <row r="293" spans="3:5" ht="12.75">
      <c r="C293" s="134"/>
      <c r="D293" s="134"/>
      <c r="E293" s="135"/>
    </row>
    <row r="294" spans="3:5" ht="12.75">
      <c r="C294" s="134"/>
      <c r="D294" s="134"/>
      <c r="E294" s="135"/>
    </row>
    <row r="295" spans="3:5" ht="12.75">
      <c r="C295" s="134"/>
      <c r="D295" s="134"/>
      <c r="E295" s="135"/>
    </row>
    <row r="296" spans="3:5" ht="12.75">
      <c r="C296" s="134"/>
      <c r="D296" s="134"/>
      <c r="E296" s="135"/>
    </row>
    <row r="297" spans="3:5" ht="12.75">
      <c r="C297" s="134"/>
      <c r="D297" s="134"/>
      <c r="E297" s="135"/>
    </row>
    <row r="298" spans="3:5" ht="12.75">
      <c r="C298" s="134"/>
      <c r="D298" s="134"/>
      <c r="E298" s="135"/>
    </row>
    <row r="299" spans="3:5" ht="12.75">
      <c r="C299" s="134"/>
      <c r="D299" s="134"/>
      <c r="E299" s="135"/>
    </row>
    <row r="300" spans="3:5" ht="12.75">
      <c r="C300" s="134"/>
      <c r="D300" s="134"/>
      <c r="E300" s="135"/>
    </row>
    <row r="301" spans="3:5" ht="12.75">
      <c r="C301" s="134"/>
      <c r="D301" s="134"/>
      <c r="E301" s="135"/>
    </row>
    <row r="302" spans="3:5" ht="12.75">
      <c r="C302" s="134"/>
      <c r="D302" s="134"/>
      <c r="E302" s="135"/>
    </row>
    <row r="303" spans="3:5" ht="12.75">
      <c r="C303" s="134"/>
      <c r="D303" s="134"/>
      <c r="E303" s="135"/>
    </row>
    <row r="304" spans="3:5" ht="12.75">
      <c r="C304" s="134"/>
      <c r="D304" s="134"/>
      <c r="E304" s="135"/>
    </row>
    <row r="305" spans="3:5" ht="12.75">
      <c r="C305" s="134"/>
      <c r="D305" s="134"/>
      <c r="E305" s="135"/>
    </row>
    <row r="306" spans="3:5" ht="12.75">
      <c r="C306" s="134"/>
      <c r="D306" s="134"/>
      <c r="E306" s="135"/>
    </row>
    <row r="307" spans="3:5" ht="12.75">
      <c r="C307" s="134"/>
      <c r="D307" s="134"/>
      <c r="E307" s="135"/>
    </row>
    <row r="308" spans="3:5" ht="12.75">
      <c r="C308" s="134"/>
      <c r="D308" s="134"/>
      <c r="E308" s="135"/>
    </row>
    <row r="309" spans="3:5" ht="12.75">
      <c r="C309" s="134"/>
      <c r="D309" s="134"/>
      <c r="E309" s="135"/>
    </row>
    <row r="310" spans="3:5" ht="12.75">
      <c r="C310" s="134"/>
      <c r="D310" s="134"/>
      <c r="E310" s="135"/>
    </row>
    <row r="311" spans="3:5" ht="12.75">
      <c r="C311" s="134"/>
      <c r="D311" s="134"/>
      <c r="E311" s="135"/>
    </row>
    <row r="312" spans="3:5" ht="12.75">
      <c r="C312" s="134"/>
      <c r="D312" s="134"/>
      <c r="E312" s="135"/>
    </row>
    <row r="313" spans="3:5" ht="12.75">
      <c r="C313" s="134"/>
      <c r="D313" s="134"/>
      <c r="E313" s="135"/>
    </row>
    <row r="314" spans="3:5" ht="12.75">
      <c r="C314" s="134"/>
      <c r="D314" s="134"/>
      <c r="E314" s="135"/>
    </row>
    <row r="315" spans="3:5" ht="12.75">
      <c r="C315" s="134"/>
      <c r="D315" s="134"/>
      <c r="E315" s="135"/>
    </row>
    <row r="316" spans="3:5" ht="12.75">
      <c r="C316" s="134"/>
      <c r="D316" s="134"/>
      <c r="E316" s="135"/>
    </row>
    <row r="317" spans="3:5" ht="12.75">
      <c r="C317" s="134"/>
      <c r="D317" s="134"/>
      <c r="E317" s="135"/>
    </row>
    <row r="318" spans="3:5" ht="12.75">
      <c r="C318" s="134"/>
      <c r="D318" s="134"/>
      <c r="E318" s="135"/>
    </row>
    <row r="319" spans="3:5" ht="12.75">
      <c r="C319" s="134"/>
      <c r="D319" s="134"/>
      <c r="E319" s="135"/>
    </row>
    <row r="320" spans="3:5" ht="12.75">
      <c r="C320" s="134"/>
      <c r="D320" s="134"/>
      <c r="E320" s="135"/>
    </row>
    <row r="321" spans="3:5" ht="12.75">
      <c r="C321" s="134"/>
      <c r="D321" s="134"/>
      <c r="E321" s="135"/>
    </row>
    <row r="322" spans="3:5" ht="12.75">
      <c r="C322" s="134"/>
      <c r="D322" s="134"/>
      <c r="E322" s="135"/>
    </row>
    <row r="323" spans="3:5" ht="12.75">
      <c r="C323" s="134"/>
      <c r="D323" s="134"/>
      <c r="E323" s="135"/>
    </row>
    <row r="324" spans="3:5" ht="12.75">
      <c r="C324" s="134"/>
      <c r="D324" s="134"/>
      <c r="E324" s="135"/>
    </row>
    <row r="325" spans="3:5" ht="12.75">
      <c r="C325" s="134"/>
      <c r="D325" s="134"/>
      <c r="E325" s="135"/>
    </row>
    <row r="326" spans="3:5" ht="12.75">
      <c r="C326" s="134"/>
      <c r="D326" s="134"/>
      <c r="E326" s="135"/>
    </row>
    <row r="327" spans="3:5" ht="12.75">
      <c r="C327" s="134"/>
      <c r="D327" s="134"/>
      <c r="E327" s="135"/>
    </row>
    <row r="328" spans="3:5" ht="12.75">
      <c r="C328" s="134"/>
      <c r="D328" s="134"/>
      <c r="E328" s="135"/>
    </row>
    <row r="329" spans="3:5" ht="12.75">
      <c r="C329" s="134"/>
      <c r="D329" s="134"/>
      <c r="E329" s="135"/>
    </row>
    <row r="330" spans="3:5" ht="12.75">
      <c r="C330" s="134"/>
      <c r="D330" s="134"/>
      <c r="E330" s="135"/>
    </row>
    <row r="331" spans="3:5" ht="12.75">
      <c r="C331" s="134"/>
      <c r="D331" s="134"/>
      <c r="E331" s="135"/>
    </row>
    <row r="332" spans="3:5" ht="12.75">
      <c r="C332" s="134"/>
      <c r="D332" s="134"/>
      <c r="E332" s="135"/>
    </row>
    <row r="333" spans="3:5" ht="12.75">
      <c r="C333" s="134"/>
      <c r="D333" s="134"/>
      <c r="E333" s="135"/>
    </row>
    <row r="334" spans="3:5" ht="12.75">
      <c r="C334" s="134"/>
      <c r="D334" s="134"/>
      <c r="E334" s="135"/>
    </row>
    <row r="335" spans="3:5" ht="12.75">
      <c r="C335" s="134"/>
      <c r="D335" s="134"/>
      <c r="E335" s="135"/>
    </row>
    <row r="336" spans="3:5" ht="12.75">
      <c r="C336" s="134"/>
      <c r="D336" s="134"/>
      <c r="E336" s="135"/>
    </row>
    <row r="337" spans="3:5" ht="12.75">
      <c r="C337" s="134"/>
      <c r="D337" s="134"/>
      <c r="E337" s="135"/>
    </row>
    <row r="338" spans="3:5" ht="12.75">
      <c r="C338" s="134"/>
      <c r="D338" s="134"/>
      <c r="E338" s="135"/>
    </row>
    <row r="339" spans="3:5" ht="12.75">
      <c r="C339" s="134"/>
      <c r="D339" s="134"/>
      <c r="E339" s="135"/>
    </row>
    <row r="340" spans="3:5" ht="12.75">
      <c r="C340" s="134"/>
      <c r="D340" s="134"/>
      <c r="E340" s="135"/>
    </row>
    <row r="341" spans="3:5" ht="12.75">
      <c r="C341" s="134"/>
      <c r="D341" s="134"/>
      <c r="E341" s="135"/>
    </row>
    <row r="342" spans="3:5" ht="12.75">
      <c r="C342" s="134"/>
      <c r="D342" s="134"/>
      <c r="E342" s="135"/>
    </row>
    <row r="343" spans="3:5" ht="12.75">
      <c r="C343" s="134"/>
      <c r="D343" s="134"/>
      <c r="E343" s="135"/>
    </row>
    <row r="344" spans="3:5" ht="12.75">
      <c r="C344" s="134"/>
      <c r="D344" s="134"/>
      <c r="E344" s="135"/>
    </row>
    <row r="345" spans="3:5" ht="12.75">
      <c r="C345" s="134"/>
      <c r="D345" s="134"/>
      <c r="E345" s="135"/>
    </row>
    <row r="346" spans="3:5" ht="12.75">
      <c r="C346" s="134"/>
      <c r="D346" s="134"/>
      <c r="E346" s="135"/>
    </row>
    <row r="347" spans="3:5" ht="12.75">
      <c r="C347" s="134"/>
      <c r="D347" s="134"/>
      <c r="E347" s="135"/>
    </row>
    <row r="348" spans="3:5" ht="12.75">
      <c r="C348" s="134"/>
      <c r="D348" s="134"/>
      <c r="E348" s="135"/>
    </row>
    <row r="349" spans="3:5" ht="12.75">
      <c r="C349" s="134"/>
      <c r="D349" s="134"/>
      <c r="E349" s="135"/>
    </row>
    <row r="350" spans="3:5" ht="12.75">
      <c r="C350" s="134"/>
      <c r="D350" s="134"/>
      <c r="E350" s="135"/>
    </row>
    <row r="351" spans="3:5" ht="12.75">
      <c r="C351" s="134"/>
      <c r="D351" s="134"/>
      <c r="E351" s="135"/>
    </row>
    <row r="352" spans="3:5" ht="12.75">
      <c r="C352" s="134"/>
      <c r="D352" s="134"/>
      <c r="E352" s="135"/>
    </row>
    <row r="353" spans="3:5" ht="12.75">
      <c r="C353" s="134"/>
      <c r="D353" s="134"/>
      <c r="E353" s="135"/>
    </row>
    <row r="354" spans="3:5" ht="12.75">
      <c r="C354" s="134"/>
      <c r="D354" s="134"/>
      <c r="E354" s="135"/>
    </row>
    <row r="355" spans="3:5" ht="12.75">
      <c r="C355" s="134"/>
      <c r="D355" s="134"/>
      <c r="E355" s="135"/>
    </row>
    <row r="356" spans="3:5" ht="12.75">
      <c r="C356" s="134"/>
      <c r="D356" s="134"/>
      <c r="E356" s="135"/>
    </row>
    <row r="357" spans="3:5" ht="12.75">
      <c r="C357" s="134"/>
      <c r="D357" s="134"/>
      <c r="E357" s="135"/>
    </row>
    <row r="358" spans="3:5" ht="12.75">
      <c r="C358" s="134"/>
      <c r="D358" s="134"/>
      <c r="E358" s="135"/>
    </row>
    <row r="359" spans="3:5" ht="12.75">
      <c r="C359" s="134"/>
      <c r="D359" s="134"/>
      <c r="E359" s="135"/>
    </row>
    <row r="360" spans="3:5" ht="12.75">
      <c r="C360" s="134"/>
      <c r="D360" s="134"/>
      <c r="E360" s="135"/>
    </row>
    <row r="361" spans="3:5" ht="12.75">
      <c r="C361" s="134"/>
      <c r="D361" s="134"/>
      <c r="E361" s="135"/>
    </row>
    <row r="362" spans="3:5" ht="12.75">
      <c r="C362" s="134"/>
      <c r="D362" s="134"/>
      <c r="E362" s="135"/>
    </row>
    <row r="363" spans="3:5" ht="12.75">
      <c r="C363" s="134"/>
      <c r="D363" s="134"/>
      <c r="E363" s="135"/>
    </row>
    <row r="364" spans="3:5" ht="12.75">
      <c r="C364" s="134"/>
      <c r="D364" s="134"/>
      <c r="E364" s="135"/>
    </row>
    <row r="365" spans="3:5" ht="12.75">
      <c r="C365" s="134"/>
      <c r="D365" s="134"/>
      <c r="E365" s="135"/>
    </row>
    <row r="366" spans="3:5" ht="12.75">
      <c r="C366" s="134"/>
      <c r="D366" s="134"/>
      <c r="E366" s="135"/>
    </row>
    <row r="367" spans="3:5" ht="12.75">
      <c r="C367" s="134"/>
      <c r="D367" s="134"/>
      <c r="E367" s="135"/>
    </row>
    <row r="368" spans="3:5" ht="12.75">
      <c r="C368" s="134"/>
      <c r="D368" s="134"/>
      <c r="E368" s="135"/>
    </row>
    <row r="369" spans="3:5" ht="12.75">
      <c r="C369" s="134"/>
      <c r="D369" s="134"/>
      <c r="E369" s="135"/>
    </row>
    <row r="370" spans="3:5" ht="12.75">
      <c r="C370" s="134"/>
      <c r="D370" s="134"/>
      <c r="E370" s="135"/>
    </row>
    <row r="371" spans="3:5" ht="12.75">
      <c r="C371" s="134"/>
      <c r="D371" s="134"/>
      <c r="E371" s="135"/>
    </row>
    <row r="372" spans="3:5" ht="12.75">
      <c r="C372" s="134"/>
      <c r="D372" s="134"/>
      <c r="E372" s="135"/>
    </row>
    <row r="373" spans="3:5" ht="12.75">
      <c r="C373" s="134"/>
      <c r="D373" s="134"/>
      <c r="E373" s="135"/>
    </row>
    <row r="374" spans="3:5" ht="12.75">
      <c r="C374" s="134"/>
      <c r="D374" s="134"/>
      <c r="E374" s="135"/>
    </row>
    <row r="375" spans="3:5" ht="12.75">
      <c r="C375" s="134"/>
      <c r="D375" s="134"/>
      <c r="E375" s="135"/>
    </row>
    <row r="376" spans="3:5" ht="12.75">
      <c r="C376" s="134"/>
      <c r="D376" s="134"/>
      <c r="E376" s="135"/>
    </row>
    <row r="377" spans="3:5" ht="12.75">
      <c r="C377" s="134"/>
      <c r="D377" s="134"/>
      <c r="E377" s="135"/>
    </row>
    <row r="378" spans="3:5" ht="12.75">
      <c r="C378" s="134"/>
      <c r="D378" s="134"/>
      <c r="E378" s="135"/>
    </row>
    <row r="379" spans="3:5" ht="12.75">
      <c r="C379" s="134"/>
      <c r="D379" s="134"/>
      <c r="E379" s="135"/>
    </row>
    <row r="380" spans="3:5" ht="12.75">
      <c r="C380" s="134"/>
      <c r="D380" s="134"/>
      <c r="E380" s="135"/>
    </row>
    <row r="381" spans="3:5" ht="12.75">
      <c r="C381" s="134"/>
      <c r="D381" s="134"/>
      <c r="E381" s="135"/>
    </row>
    <row r="382" spans="3:5" ht="12.75">
      <c r="C382" s="134"/>
      <c r="D382" s="134"/>
      <c r="E382" s="135"/>
    </row>
    <row r="383" spans="3:5" ht="12.75">
      <c r="C383" s="134"/>
      <c r="D383" s="134"/>
      <c r="E383" s="135"/>
    </row>
    <row r="384" spans="3:5" ht="12.75">
      <c r="C384" s="134"/>
      <c r="D384" s="134"/>
      <c r="E384" s="135"/>
    </row>
    <row r="385" spans="3:5" ht="12.75">
      <c r="C385" s="134"/>
      <c r="D385" s="134"/>
      <c r="E385" s="135"/>
    </row>
    <row r="386" spans="3:5" ht="12.75">
      <c r="C386" s="134"/>
      <c r="D386" s="134"/>
      <c r="E386" s="135"/>
    </row>
    <row r="387" spans="3:5" ht="12.75">
      <c r="C387" s="134"/>
      <c r="D387" s="134"/>
      <c r="E387" s="135"/>
    </row>
    <row r="388" spans="3:5" ht="12.75">
      <c r="C388" s="134"/>
      <c r="D388" s="134"/>
      <c r="E388" s="135"/>
    </row>
    <row r="389" spans="3:5" ht="12.75">
      <c r="C389" s="134"/>
      <c r="D389" s="134"/>
      <c r="E389" s="135"/>
    </row>
    <row r="390" spans="3:5" ht="12.75">
      <c r="C390" s="134"/>
      <c r="D390" s="134"/>
      <c r="E390" s="135"/>
    </row>
    <row r="391" spans="3:5" ht="12.75">
      <c r="C391" s="134"/>
      <c r="D391" s="134"/>
      <c r="E391" s="135"/>
    </row>
    <row r="392" spans="3:5" ht="12.75">
      <c r="C392" s="134"/>
      <c r="D392" s="134"/>
      <c r="E392" s="135"/>
    </row>
    <row r="393" spans="3:5" ht="12.75">
      <c r="C393" s="134"/>
      <c r="D393" s="134"/>
      <c r="E393" s="135"/>
    </row>
    <row r="394" spans="3:5" ht="12.75">
      <c r="C394" s="134"/>
      <c r="D394" s="134"/>
      <c r="E394" s="135"/>
    </row>
    <row r="395" spans="3:5" ht="12.75">
      <c r="C395" s="134"/>
      <c r="D395" s="134"/>
      <c r="E395" s="135"/>
    </row>
    <row r="396" spans="3:5" ht="12.75">
      <c r="C396" s="134"/>
      <c r="D396" s="134"/>
      <c r="E396" s="135"/>
    </row>
    <row r="397" spans="3:5" ht="12.75">
      <c r="C397" s="134"/>
      <c r="D397" s="134"/>
      <c r="E397" s="135"/>
    </row>
    <row r="398" spans="3:5" ht="12.75">
      <c r="C398" s="134"/>
      <c r="D398" s="134"/>
      <c r="E398" s="135"/>
    </row>
    <row r="399" spans="3:5" ht="12.75">
      <c r="C399" s="134"/>
      <c r="D399" s="134"/>
      <c r="E399" s="135"/>
    </row>
    <row r="400" spans="3:5" ht="12.75">
      <c r="C400" s="134"/>
      <c r="D400" s="134"/>
      <c r="E400" s="135"/>
    </row>
    <row r="401" spans="3:5" ht="12.75">
      <c r="C401" s="134"/>
      <c r="D401" s="134"/>
      <c r="E401" s="135"/>
    </row>
    <row r="402" spans="3:5" ht="12.75">
      <c r="C402" s="134"/>
      <c r="D402" s="134"/>
      <c r="E402" s="135"/>
    </row>
    <row r="403" spans="3:5" ht="12.75">
      <c r="C403" s="134"/>
      <c r="D403" s="134"/>
      <c r="E403" s="135"/>
    </row>
    <row r="404" spans="3:5" ht="12.75">
      <c r="C404" s="134"/>
      <c r="D404" s="134"/>
      <c r="E404" s="135"/>
    </row>
    <row r="405" spans="3:5" ht="12.75">
      <c r="C405" s="134"/>
      <c r="D405" s="134"/>
      <c r="E405" s="135"/>
    </row>
    <row r="406" spans="3:5" ht="12.75">
      <c r="C406" s="134"/>
      <c r="D406" s="134"/>
      <c r="E406" s="135"/>
    </row>
    <row r="407" spans="3:5" ht="12.75">
      <c r="C407" s="134"/>
      <c r="D407" s="134"/>
      <c r="E407" s="135"/>
    </row>
    <row r="408" spans="3:5" ht="12.75">
      <c r="C408" s="134"/>
      <c r="D408" s="134"/>
      <c r="E408" s="135"/>
    </row>
    <row r="409" spans="3:5" ht="12.75">
      <c r="C409" s="134"/>
      <c r="D409" s="134"/>
      <c r="E409" s="135"/>
    </row>
    <row r="410" spans="3:5" ht="12.75">
      <c r="C410" s="134"/>
      <c r="D410" s="134"/>
      <c r="E410" s="135"/>
    </row>
    <row r="411" spans="3:5" ht="12.75">
      <c r="C411" s="134"/>
      <c r="D411" s="134"/>
      <c r="E411" s="135"/>
    </row>
    <row r="412" spans="3:5" ht="12.75">
      <c r="C412" s="134"/>
      <c r="D412" s="134"/>
      <c r="E412" s="135"/>
    </row>
    <row r="413" spans="3:5" ht="12.75">
      <c r="C413" s="134"/>
      <c r="D413" s="134"/>
      <c r="E413" s="135"/>
    </row>
    <row r="414" spans="3:5" ht="12.75">
      <c r="C414" s="134"/>
      <c r="D414" s="134"/>
      <c r="E414" s="135"/>
    </row>
    <row r="415" spans="3:5" ht="12.75">
      <c r="C415" s="134"/>
      <c r="D415" s="134"/>
      <c r="E415" s="135"/>
    </row>
    <row r="416" spans="3:5" ht="12.75">
      <c r="C416" s="134"/>
      <c r="D416" s="134"/>
      <c r="E416" s="135"/>
    </row>
    <row r="417" spans="3:5" ht="12.75">
      <c r="C417" s="134"/>
      <c r="D417" s="134"/>
      <c r="E417" s="135"/>
    </row>
    <row r="418" spans="3:5" ht="12.75">
      <c r="C418" s="134"/>
      <c r="D418" s="134"/>
      <c r="E418" s="135"/>
    </row>
    <row r="419" spans="3:5" ht="12.75">
      <c r="C419" s="134"/>
      <c r="D419" s="134"/>
      <c r="E419" s="135"/>
    </row>
    <row r="420" spans="3:5" ht="12.75">
      <c r="C420" s="134"/>
      <c r="D420" s="134"/>
      <c r="E420" s="135"/>
    </row>
    <row r="421" spans="3:5" ht="12.75">
      <c r="C421" s="134"/>
      <c r="D421" s="134"/>
      <c r="E421" s="135"/>
    </row>
    <row r="422" spans="3:5" ht="12.75">
      <c r="C422" s="134"/>
      <c r="D422" s="134"/>
      <c r="E422" s="135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0"/>
  <dimension ref="A1:V70"/>
  <sheetViews>
    <sheetView zoomScalePageLayoutView="0" workbookViewId="0" topLeftCell="A1">
      <selection activeCell="C7" sqref="C7:C70"/>
    </sheetView>
  </sheetViews>
  <sheetFormatPr defaultColWidth="9.00390625" defaultRowHeight="12.75"/>
  <cols>
    <col min="1" max="1" width="4.00390625" style="137" customWidth="1"/>
    <col min="2" max="4" width="15.75390625" style="143" customWidth="1"/>
    <col min="5" max="30" width="9.125" style="143" customWidth="1"/>
    <col min="31" max="16384" width="9.125" style="137" customWidth="1"/>
  </cols>
  <sheetData>
    <row r="1" spans="1:22" ht="11.25">
      <c r="A1" s="141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 t="s">
        <v>28</v>
      </c>
      <c r="R1" s="142"/>
      <c r="S1" s="142"/>
      <c r="T1" s="142"/>
      <c r="U1" s="142"/>
      <c r="V1" s="142"/>
    </row>
    <row r="2" spans="1:17" ht="11.25">
      <c r="A2" s="144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 t="s">
        <v>28</v>
      </c>
    </row>
    <row r="4" spans="1:17" ht="6.75" customHeight="1">
      <c r="A4" s="138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2:4" ht="11.25" customHeight="1" thickBot="1">
      <c r="B5" s="146" t="s">
        <v>186</v>
      </c>
      <c r="C5" s="147"/>
      <c r="D5" s="147"/>
    </row>
    <row r="6" spans="2:4" ht="11.25" customHeight="1">
      <c r="B6" s="148"/>
      <c r="C6" s="149">
        <f>IF($B6="","",MID($B6,1,FIND("-",$B6,1)-1))</f>
      </c>
      <c r="D6" s="149">
        <f>IF($B6="","",MID($B6,1,FIND("-",$B6,1)-1))</f>
      </c>
    </row>
    <row r="7" spans="1:4" ht="11.25" customHeight="1">
      <c r="A7" s="137">
        <v>1</v>
      </c>
      <c r="B7" s="136" t="e">
        <f ca="1">INDIRECT(CONCATENATE("[Draw_double_nejD.xls]Draw!","D2"))</f>
        <v>#REF!</v>
      </c>
      <c r="C7" s="149"/>
      <c r="D7" s="147"/>
    </row>
    <row r="8" spans="1:4" ht="11.25" customHeight="1">
      <c r="A8" s="137">
        <v>2</v>
      </c>
      <c r="B8" s="136" t="e">
        <f ca="1">INDIRECT(CONCATENATE("[Draw_double_nejD.xls]Draw!","D3"))</f>
        <v>#REF!</v>
      </c>
      <c r="C8" s="149"/>
      <c r="D8" s="147"/>
    </row>
    <row r="9" spans="1:4" ht="11.25" customHeight="1">
      <c r="A9" s="137">
        <v>3</v>
      </c>
      <c r="B9" s="136" t="e">
        <f ca="1">INDIRECT(CONCATENATE("[Draw_double_nejD.xls]Draw!","D4"))</f>
        <v>#REF!</v>
      </c>
      <c r="C9" s="149"/>
      <c r="D9" s="147"/>
    </row>
    <row r="10" spans="1:4" ht="11.25" customHeight="1">
      <c r="A10" s="137">
        <v>4</v>
      </c>
      <c r="B10" s="136" t="e">
        <f ca="1">INDIRECT(CONCATENATE("[Draw_double_nejD.xls]Draw!","D5"))</f>
        <v>#REF!</v>
      </c>
      <c r="C10" s="149"/>
      <c r="D10" s="147"/>
    </row>
    <row r="11" spans="1:4" ht="11.25" customHeight="1">
      <c r="A11" s="137">
        <v>5</v>
      </c>
      <c r="B11" s="136" t="e">
        <f ca="1">INDIRECT(CONCATENATE("[Draw_double_nejD.xls]Draw!","D6"))</f>
        <v>#REF!</v>
      </c>
      <c r="C11" s="149"/>
      <c r="D11" s="147"/>
    </row>
    <row r="12" spans="1:4" ht="11.25" customHeight="1">
      <c r="A12" s="137">
        <v>6</v>
      </c>
      <c r="B12" s="136" t="e">
        <f ca="1">INDIRECT(CONCATENATE("[Draw_double_nejD.xls]Draw!","D7"))</f>
        <v>#REF!</v>
      </c>
      <c r="C12" s="149"/>
      <c r="D12" s="147"/>
    </row>
    <row r="13" spans="1:3" ht="11.25">
      <c r="A13" s="137">
        <v>7</v>
      </c>
      <c r="B13" s="136" t="e">
        <f ca="1">INDIRECT(CONCATENATE("[Draw_double_nejD.xls]Draw!","D8"))</f>
        <v>#REF!</v>
      </c>
      <c r="C13" s="149"/>
    </row>
    <row r="14" spans="1:3" ht="11.25">
      <c r="A14" s="137">
        <v>8</v>
      </c>
      <c r="B14" s="136" t="e">
        <f ca="1">INDIRECT(CONCATENATE("[Draw_double_nejD.xls]Draw!","D9"))</f>
        <v>#REF!</v>
      </c>
      <c r="C14" s="149"/>
    </row>
    <row r="15" spans="1:3" ht="11.25">
      <c r="A15" s="137">
        <v>9</v>
      </c>
      <c r="B15" s="136" t="e">
        <f ca="1">INDIRECT(CONCATENATE("[Draw_double_nejD.xls]Draw!","D10"))</f>
        <v>#REF!</v>
      </c>
      <c r="C15" s="149"/>
    </row>
    <row r="16" spans="1:3" ht="11.25">
      <c r="A16" s="137">
        <v>10</v>
      </c>
      <c r="B16" s="136" t="e">
        <f ca="1">INDIRECT(CONCATENATE("[Draw_double_nejD.xls]Draw!","D11"))</f>
        <v>#REF!</v>
      </c>
      <c r="C16" s="149"/>
    </row>
    <row r="17" spans="1:3" ht="11.25">
      <c r="A17" s="137">
        <v>11</v>
      </c>
      <c r="B17" s="136" t="e">
        <f ca="1">INDIRECT(CONCATENATE("[Draw_double_nejD.xls]Draw!","D12"))</f>
        <v>#REF!</v>
      </c>
      <c r="C17" s="149"/>
    </row>
    <row r="18" spans="1:3" ht="11.25">
      <c r="A18" s="137">
        <v>12</v>
      </c>
      <c r="B18" s="136" t="e">
        <f ca="1">INDIRECT(CONCATENATE("[Draw_double_nejD.xls]Draw!","D13"))</f>
        <v>#REF!</v>
      </c>
      <c r="C18" s="149"/>
    </row>
    <row r="19" spans="1:3" ht="11.25">
      <c r="A19" s="137">
        <v>13</v>
      </c>
      <c r="B19" s="136" t="e">
        <f ca="1">INDIRECT(CONCATENATE("[Draw_double_nejD.xls]Draw!","D14"))</f>
        <v>#REF!</v>
      </c>
      <c r="C19" s="149"/>
    </row>
    <row r="20" spans="1:3" ht="11.25">
      <c r="A20" s="137">
        <v>14</v>
      </c>
      <c r="B20" s="136" t="e">
        <f ca="1">INDIRECT(CONCATENATE("[Draw_double_nejD.xls]Draw!","D15"))</f>
        <v>#REF!</v>
      </c>
      <c r="C20" s="149"/>
    </row>
    <row r="21" spans="1:3" ht="11.25">
      <c r="A21" s="137">
        <v>15</v>
      </c>
      <c r="B21" s="136" t="e">
        <f ca="1">INDIRECT(CONCATENATE("[Draw_double_nejD.xls]Draw!","D16"))</f>
        <v>#REF!</v>
      </c>
      <c r="C21" s="149"/>
    </row>
    <row r="22" spans="1:3" ht="11.25">
      <c r="A22" s="137">
        <v>16</v>
      </c>
      <c r="B22" s="136" t="e">
        <f ca="1">INDIRECT(CONCATENATE("[Draw_double_nejD.xls]Draw!","D17"))</f>
        <v>#REF!</v>
      </c>
      <c r="C22" s="149"/>
    </row>
    <row r="23" spans="1:3" ht="11.25">
      <c r="A23" s="137">
        <v>17</v>
      </c>
      <c r="B23" s="136" t="e">
        <f ca="1">INDIRECT(CONCATENATE("[Draw_double_nejD.xls]Draw!","D18"))</f>
        <v>#REF!</v>
      </c>
      <c r="C23" s="149"/>
    </row>
    <row r="24" spans="1:3" ht="11.25">
      <c r="A24" s="137">
        <v>18</v>
      </c>
      <c r="B24" s="136" t="e">
        <f ca="1">INDIRECT(CONCATENATE("[Draw_double_nejD.xls]Draw!","D19"))</f>
        <v>#REF!</v>
      </c>
      <c r="C24" s="149"/>
    </row>
    <row r="25" spans="1:3" ht="11.25">
      <c r="A25" s="137">
        <v>19</v>
      </c>
      <c r="B25" s="136" t="e">
        <f ca="1">INDIRECT(CONCATENATE("[Draw_double_nejD.xls]Draw!","D20"))</f>
        <v>#REF!</v>
      </c>
      <c r="C25" s="149"/>
    </row>
    <row r="26" spans="1:3" ht="11.25">
      <c r="A26" s="137">
        <v>20</v>
      </c>
      <c r="B26" s="136" t="e">
        <f ca="1">INDIRECT(CONCATENATE("[Draw_double_nejD.xls]Draw!","D21"))</f>
        <v>#REF!</v>
      </c>
      <c r="C26" s="149"/>
    </row>
    <row r="27" spans="1:3" ht="11.25">
      <c r="A27" s="137">
        <v>21</v>
      </c>
      <c r="B27" s="136" t="e">
        <f ca="1">INDIRECT(CONCATENATE("[Draw_double_nejD.xls]Draw!","D22"))</f>
        <v>#REF!</v>
      </c>
      <c r="C27" s="149"/>
    </row>
    <row r="28" spans="1:3" ht="11.25">
      <c r="A28" s="137">
        <v>22</v>
      </c>
      <c r="B28" s="136" t="e">
        <f ca="1">INDIRECT(CONCATENATE("[Draw_double_nejD.xls]Draw!","D23"))</f>
        <v>#REF!</v>
      </c>
      <c r="C28" s="149"/>
    </row>
    <row r="29" spans="1:3" ht="11.25">
      <c r="A29" s="137">
        <v>23</v>
      </c>
      <c r="B29" s="136" t="e">
        <f ca="1">INDIRECT(CONCATENATE("[Draw_double_nejD.xls]Draw!","D24"))</f>
        <v>#REF!</v>
      </c>
      <c r="C29" s="149"/>
    </row>
    <row r="30" spans="1:3" ht="11.25">
      <c r="A30" s="137">
        <v>24</v>
      </c>
      <c r="B30" s="136" t="e">
        <f ca="1">INDIRECT(CONCATENATE("[Draw_double_nejD.xls]Draw!","D25"))</f>
        <v>#REF!</v>
      </c>
      <c r="C30" s="149"/>
    </row>
    <row r="31" spans="1:3" ht="11.25">
      <c r="A31" s="137">
        <v>25</v>
      </c>
      <c r="B31" s="136" t="e">
        <f ca="1">INDIRECT(CONCATENATE("[Draw_double_nejD.xls]Draw!","D26"))</f>
        <v>#REF!</v>
      </c>
      <c r="C31" s="149"/>
    </row>
    <row r="32" spans="1:3" ht="11.25">
      <c r="A32" s="137">
        <v>26</v>
      </c>
      <c r="B32" s="136" t="e">
        <f ca="1">INDIRECT(CONCATENATE("[Draw_double_nejD.xls]Draw!","D27"))</f>
        <v>#REF!</v>
      </c>
      <c r="C32" s="149"/>
    </row>
    <row r="33" spans="1:3" ht="11.25">
      <c r="A33" s="137">
        <v>27</v>
      </c>
      <c r="B33" s="136" t="e">
        <f ca="1">INDIRECT(CONCATENATE("[Draw_double_nejD.xls]Draw!","D28"))</f>
        <v>#REF!</v>
      </c>
      <c r="C33" s="149"/>
    </row>
    <row r="34" spans="1:3" ht="11.25">
      <c r="A34" s="137">
        <v>28</v>
      </c>
      <c r="B34" s="136" t="e">
        <f ca="1">INDIRECT(CONCATENATE("[Draw_double_nejD.xls]Draw!","D29"))</f>
        <v>#REF!</v>
      </c>
      <c r="C34" s="149"/>
    </row>
    <row r="35" spans="1:3" ht="11.25">
      <c r="A35" s="137">
        <v>29</v>
      </c>
      <c r="B35" s="136" t="e">
        <f ca="1">INDIRECT(CONCATENATE("[Draw_double_nejD.xls]Draw!","D30"))</f>
        <v>#REF!</v>
      </c>
      <c r="C35" s="149"/>
    </row>
    <row r="36" spans="1:3" ht="11.25">
      <c r="A36" s="137">
        <v>30</v>
      </c>
      <c r="B36" s="136" t="e">
        <f ca="1">INDIRECT(CONCATENATE("[Draw_double_nejD.xls]Draw!","D31"))</f>
        <v>#REF!</v>
      </c>
      <c r="C36" s="149"/>
    </row>
    <row r="37" spans="1:3" ht="11.25">
      <c r="A37" s="137">
        <v>31</v>
      </c>
      <c r="B37" s="136" t="e">
        <f ca="1">INDIRECT(CONCATENATE("[Draw_double_nejD.xls]Draw!","D32"))</f>
        <v>#REF!</v>
      </c>
      <c r="C37" s="149"/>
    </row>
    <row r="38" spans="1:3" ht="11.25">
      <c r="A38" s="137">
        <v>32</v>
      </c>
      <c r="B38" s="136" t="e">
        <f ca="1">INDIRECT(CONCATENATE("[Draw_double_nejD.xls]Draw!","D33"))</f>
        <v>#REF!</v>
      </c>
      <c r="C38" s="149"/>
    </row>
    <row r="39" spans="1:3" ht="11.25">
      <c r="A39" s="137">
        <v>33</v>
      </c>
      <c r="B39" s="136" t="e">
        <f ca="1">INDIRECT(CONCATENATE("[Draw_double_nejD.xls]Draw!","D34"))</f>
        <v>#REF!</v>
      </c>
      <c r="C39" s="149"/>
    </row>
    <row r="40" spans="1:3" ht="11.25">
      <c r="A40" s="137">
        <v>34</v>
      </c>
      <c r="B40" s="136" t="e">
        <f ca="1">INDIRECT(CONCATENATE("[Draw_double_nejD.xls]Draw!","D35"))</f>
        <v>#REF!</v>
      </c>
      <c r="C40" s="149"/>
    </row>
    <row r="41" spans="1:3" ht="11.25">
      <c r="A41" s="137">
        <v>35</v>
      </c>
      <c r="B41" s="136" t="e">
        <f ca="1">INDIRECT(CONCATENATE("[Draw_double_nejD.xls]Draw!","D36"))</f>
        <v>#REF!</v>
      </c>
      <c r="C41" s="149"/>
    </row>
    <row r="42" spans="1:3" ht="11.25">
      <c r="A42" s="137">
        <v>36</v>
      </c>
      <c r="B42" s="136" t="e">
        <f ca="1">INDIRECT(CONCATENATE("[Draw_double_nejD.xls]Draw!","D37"))</f>
        <v>#REF!</v>
      </c>
      <c r="C42" s="149"/>
    </row>
    <row r="43" spans="1:3" ht="11.25">
      <c r="A43" s="137">
        <v>37</v>
      </c>
      <c r="B43" s="136" t="e">
        <f ca="1">INDIRECT(CONCATENATE("[Draw_double_nejD.xls]Draw!","D38"))</f>
        <v>#REF!</v>
      </c>
      <c r="C43" s="149"/>
    </row>
    <row r="44" spans="1:3" ht="11.25">
      <c r="A44" s="137">
        <v>38</v>
      </c>
      <c r="B44" s="136" t="e">
        <f ca="1">INDIRECT(CONCATENATE("[Draw_double_nejD.xls]Draw!","D39"))</f>
        <v>#REF!</v>
      </c>
      <c r="C44" s="149"/>
    </row>
    <row r="45" spans="1:3" ht="11.25">
      <c r="A45" s="137">
        <v>39</v>
      </c>
      <c r="B45" s="136" t="e">
        <f ca="1">INDIRECT(CONCATENATE("[Draw_double_nejD.xls]Draw!","D40"))</f>
        <v>#REF!</v>
      </c>
      <c r="C45" s="149"/>
    </row>
    <row r="46" spans="1:3" ht="11.25">
      <c r="A46" s="137">
        <v>40</v>
      </c>
      <c r="B46" s="136" t="e">
        <f ca="1">INDIRECT(CONCATENATE("[Draw_double_nejD.xls]Draw!","D41"))</f>
        <v>#REF!</v>
      </c>
      <c r="C46" s="149"/>
    </row>
    <row r="47" spans="1:3" ht="11.25">
      <c r="A47" s="137">
        <v>41</v>
      </c>
      <c r="B47" s="136" t="e">
        <f ca="1">INDIRECT(CONCATENATE("[Draw_double_nejD.xls]Draw!","D42"))</f>
        <v>#REF!</v>
      </c>
      <c r="C47" s="149"/>
    </row>
    <row r="48" spans="1:3" ht="11.25">
      <c r="A48" s="137">
        <v>42</v>
      </c>
      <c r="B48" s="136" t="e">
        <f ca="1">INDIRECT(CONCATENATE("[Draw_double_nejD.xls]Draw!","D43"))</f>
        <v>#REF!</v>
      </c>
      <c r="C48" s="149"/>
    </row>
    <row r="49" spans="1:3" ht="11.25">
      <c r="A49" s="137">
        <v>43</v>
      </c>
      <c r="B49" s="136" t="e">
        <f ca="1">INDIRECT(CONCATENATE("[Draw_double_nejD.xls]Draw!","D44"))</f>
        <v>#REF!</v>
      </c>
      <c r="C49" s="149"/>
    </row>
    <row r="50" spans="1:3" ht="11.25">
      <c r="A50" s="137">
        <v>44</v>
      </c>
      <c r="B50" s="136" t="e">
        <f ca="1">INDIRECT(CONCATENATE("[Draw_double_nejD.xls]Draw!","D45"))</f>
        <v>#REF!</v>
      </c>
      <c r="C50" s="149"/>
    </row>
    <row r="51" spans="1:3" ht="11.25">
      <c r="A51" s="137">
        <v>45</v>
      </c>
      <c r="B51" s="136" t="e">
        <f ca="1">INDIRECT(CONCATENATE("[Draw_double_nejD.xls]Draw!","D46"))</f>
        <v>#REF!</v>
      </c>
      <c r="C51" s="149"/>
    </row>
    <row r="52" spans="1:3" ht="11.25">
      <c r="A52" s="137">
        <v>46</v>
      </c>
      <c r="B52" s="136" t="e">
        <f ca="1">INDIRECT(CONCATENATE("[Draw_double_nejD.xls]Draw!","D47"))</f>
        <v>#REF!</v>
      </c>
      <c r="C52" s="149"/>
    </row>
    <row r="53" spans="1:3" ht="11.25">
      <c r="A53" s="137">
        <v>47</v>
      </c>
      <c r="B53" s="136" t="e">
        <f ca="1">INDIRECT(CONCATENATE("[Draw_double_nejD.xls]Draw!","D48"))</f>
        <v>#REF!</v>
      </c>
      <c r="C53" s="149"/>
    </row>
    <row r="54" spans="1:3" ht="11.25">
      <c r="A54" s="137">
        <v>48</v>
      </c>
      <c r="B54" s="136" t="e">
        <f ca="1">INDIRECT(CONCATENATE("[Draw_double_nejD.xls]Draw!","D49"))</f>
        <v>#REF!</v>
      </c>
      <c r="C54" s="149"/>
    </row>
    <row r="55" spans="1:3" ht="11.25">
      <c r="A55" s="137">
        <v>49</v>
      </c>
      <c r="B55" s="136" t="e">
        <f ca="1">INDIRECT(CONCATENATE("[Draw_double_nejD.xls]Draw!","D50"))</f>
        <v>#REF!</v>
      </c>
      <c r="C55" s="149"/>
    </row>
    <row r="56" spans="1:3" ht="11.25">
      <c r="A56" s="137">
        <v>50</v>
      </c>
      <c r="B56" s="136" t="e">
        <f ca="1">INDIRECT(CONCATENATE("[Draw_double_nejD.xls]Draw!","D51"))</f>
        <v>#REF!</v>
      </c>
      <c r="C56" s="149"/>
    </row>
    <row r="57" spans="1:3" ht="11.25">
      <c r="A57" s="137">
        <v>51</v>
      </c>
      <c r="B57" s="136" t="e">
        <f ca="1">INDIRECT(CONCATENATE("[Draw_double_nejD.xls]Draw!","D52"))</f>
        <v>#REF!</v>
      </c>
      <c r="C57" s="149"/>
    </row>
    <row r="58" spans="1:3" ht="11.25">
      <c r="A58" s="137">
        <v>52</v>
      </c>
      <c r="B58" s="136" t="e">
        <f ca="1">INDIRECT(CONCATENATE("[Draw_double_nejD.xls]Draw!","D53"))</f>
        <v>#REF!</v>
      </c>
      <c r="C58" s="149"/>
    </row>
    <row r="59" spans="1:3" ht="11.25">
      <c r="A59" s="137">
        <v>53</v>
      </c>
      <c r="B59" s="136" t="e">
        <f ca="1">INDIRECT(CONCATENATE("[Draw_double_nejD.xls]Draw!","D54"))</f>
        <v>#REF!</v>
      </c>
      <c r="C59" s="149"/>
    </row>
    <row r="60" spans="1:3" ht="11.25">
      <c r="A60" s="137">
        <v>54</v>
      </c>
      <c r="B60" s="136" t="e">
        <f ca="1">INDIRECT(CONCATENATE("[Draw_double_nejD.xls]Draw!","D55"))</f>
        <v>#REF!</v>
      </c>
      <c r="C60" s="149"/>
    </row>
    <row r="61" spans="1:3" ht="11.25">
      <c r="A61" s="137">
        <v>55</v>
      </c>
      <c r="B61" s="136" t="e">
        <f ca="1">INDIRECT(CONCATENATE("[Draw_double_nejD.xls]Draw!","D56"))</f>
        <v>#REF!</v>
      </c>
      <c r="C61" s="149"/>
    </row>
    <row r="62" spans="1:3" ht="11.25">
      <c r="A62" s="137">
        <v>56</v>
      </c>
      <c r="B62" s="136" t="e">
        <f ca="1">INDIRECT(CONCATENATE("[Draw_double_nejD.xls]Draw!","D57"))</f>
        <v>#REF!</v>
      </c>
      <c r="C62" s="149"/>
    </row>
    <row r="63" spans="1:3" ht="11.25">
      <c r="A63" s="137">
        <v>57</v>
      </c>
      <c r="B63" s="136" t="e">
        <f ca="1">INDIRECT(CONCATENATE("[Draw_double_nejD.xls]Draw!","D58"))</f>
        <v>#REF!</v>
      </c>
      <c r="C63" s="149"/>
    </row>
    <row r="64" spans="1:3" ht="11.25">
      <c r="A64" s="137">
        <v>58</v>
      </c>
      <c r="B64" s="136" t="e">
        <f ca="1">INDIRECT(CONCATENATE("[Draw_double_nejD.xls]Draw!","D59"))</f>
        <v>#REF!</v>
      </c>
      <c r="C64" s="149"/>
    </row>
    <row r="65" spans="1:3" ht="11.25">
      <c r="A65" s="137">
        <v>59</v>
      </c>
      <c r="B65" s="136" t="e">
        <f ca="1">INDIRECT(CONCATENATE("[Draw_double_nejD.xls]Draw!","D60"))</f>
        <v>#REF!</v>
      </c>
      <c r="C65" s="149"/>
    </row>
    <row r="66" spans="1:3" ht="11.25">
      <c r="A66" s="137">
        <v>60</v>
      </c>
      <c r="B66" s="136" t="e">
        <f ca="1">INDIRECT(CONCATENATE("[Draw_double_nejD.xls]Draw!","D61"))</f>
        <v>#REF!</v>
      </c>
      <c r="C66" s="149"/>
    </row>
    <row r="67" spans="1:3" ht="11.25">
      <c r="A67" s="137">
        <v>61</v>
      </c>
      <c r="B67" s="136" t="e">
        <f ca="1">INDIRECT(CONCATENATE("[Draw_double_nejD.xls]Draw!","D62"))</f>
        <v>#REF!</v>
      </c>
      <c r="C67" s="149"/>
    </row>
    <row r="68" spans="1:3" ht="11.25">
      <c r="A68" s="137">
        <v>62</v>
      </c>
      <c r="B68" s="136" t="e">
        <f ca="1">INDIRECT(CONCATENATE("[Draw_double_nejD.xls]Draw!","D63"))</f>
        <v>#REF!</v>
      </c>
      <c r="C68" s="149"/>
    </row>
    <row r="69" spans="1:3" ht="11.25">
      <c r="A69" s="137">
        <v>63</v>
      </c>
      <c r="B69" s="136" t="e">
        <f ca="1">INDIRECT(CONCATENATE("[Draw_double_nejD.xls]Draw!","D64"))</f>
        <v>#REF!</v>
      </c>
      <c r="C69" s="149"/>
    </row>
    <row r="70" spans="1:3" ht="11.25">
      <c r="A70" s="137">
        <v>64</v>
      </c>
      <c r="B70" s="136" t="e">
        <f ca="1">INDIRECT(CONCATENATE("[Draw_double_nejD.xls]Draw!","D65"))</f>
        <v>#REF!</v>
      </c>
      <c r="C70" s="14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7"/>
  <dimension ref="A1:U68"/>
  <sheetViews>
    <sheetView view="pageBreakPreview" zoomScaleSheetLayoutView="100" zoomScalePageLayoutView="0" workbookViewId="0" topLeftCell="A1">
      <selection activeCell="M17" sqref="M17"/>
    </sheetView>
  </sheetViews>
  <sheetFormatPr defaultColWidth="9.00390625" defaultRowHeight="15" customHeight="1"/>
  <cols>
    <col min="1" max="1" width="4.375" style="150" customWidth="1"/>
    <col min="2" max="2" width="4.00390625" style="125" customWidth="1"/>
    <col min="3" max="3" width="4.875" style="125" customWidth="1"/>
    <col min="4" max="4" width="0.74609375" style="124" customWidth="1"/>
    <col min="5" max="6" width="16.75390625" style="118" customWidth="1"/>
    <col min="7" max="7" width="4.375" style="127" customWidth="1"/>
    <col min="8" max="8" width="1.37890625" style="127" customWidth="1"/>
    <col min="9" max="10" width="16.75390625" style="118" customWidth="1"/>
    <col min="11" max="11" width="5.375" style="127" customWidth="1"/>
    <col min="12" max="12" width="9.00390625" style="127" customWidth="1"/>
    <col min="13" max="13" width="9.125" style="118" customWidth="1"/>
    <col min="14" max="14" width="6.375" style="118" customWidth="1"/>
    <col min="15" max="15" width="5.875" style="118" customWidth="1"/>
    <col min="16" max="16" width="5.625" style="118" customWidth="1"/>
    <col min="17" max="17" width="26.625" style="118" customWidth="1"/>
    <col min="18" max="18" width="11.375" style="118" hidden="1" customWidth="1"/>
    <col min="19" max="19" width="7.125" style="118" hidden="1" customWidth="1"/>
    <col min="20" max="16384" width="9.125" style="118" customWidth="1"/>
  </cols>
  <sheetData>
    <row r="1" spans="1:12" ht="21.75" customHeight="1">
      <c r="A1" s="255" t="s">
        <v>187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2:3" ht="15" customHeight="1">
      <c r="B2" s="151">
        <f>COUNTIF(B5:B68,"&gt;0")</f>
        <v>0</v>
      </c>
      <c r="C2" s="152" t="s">
        <v>55</v>
      </c>
    </row>
    <row r="3" spans="1:12" s="124" customFormat="1" ht="15" customHeight="1">
      <c r="A3" s="150"/>
      <c r="B3" s="126" t="s">
        <v>184</v>
      </c>
      <c r="C3" s="126" t="s">
        <v>185</v>
      </c>
      <c r="E3" s="124" t="s">
        <v>50</v>
      </c>
      <c r="F3" s="124" t="s">
        <v>53</v>
      </c>
      <c r="G3" s="124" t="s">
        <v>54</v>
      </c>
      <c r="I3" s="124" t="s">
        <v>50</v>
      </c>
      <c r="J3" s="124" t="s">
        <v>53</v>
      </c>
      <c r="K3" s="124" t="s">
        <v>54</v>
      </c>
      <c r="L3" s="124" t="s">
        <v>55</v>
      </c>
    </row>
    <row r="4" spans="1:20" ht="9" customHeight="1" thickBot="1">
      <c r="A4" s="153"/>
      <c r="B4" s="154"/>
      <c r="C4" s="154"/>
      <c r="D4" s="155"/>
      <c r="E4" s="156"/>
      <c r="F4" s="156"/>
      <c r="G4" s="157"/>
      <c r="H4" s="157"/>
      <c r="I4" s="156"/>
      <c r="J4" s="158"/>
      <c r="K4" s="157"/>
      <c r="L4" s="157"/>
      <c r="O4" s="128">
        <f>IF(L4&gt;0,CONCATENATE(B4,"-",C4),"")</f>
      </c>
      <c r="P4" s="128">
        <f>IF(L4&gt;0,F4,"")</f>
      </c>
      <c r="Q4" s="128">
        <f>IF(L4&gt;0,CONCATENATE(E4,"-",I4),"")</f>
      </c>
      <c r="R4" s="130"/>
      <c r="S4" s="130">
        <f>IF(L4&gt;0,L4,"")</f>
      </c>
      <c r="T4" s="128">
        <f>IF(L4&gt;0,L4,"")</f>
      </c>
    </row>
    <row r="5" spans="1:21" ht="15" customHeight="1">
      <c r="A5" s="159">
        <v>1</v>
      </c>
      <c r="B5" s="160" t="e">
        <f>#REF!</f>
        <v>#REF!</v>
      </c>
      <c r="C5" s="160" t="e">
        <f>#REF!</f>
        <v>#REF!</v>
      </c>
      <c r="D5" s="161"/>
      <c r="E5" s="161" t="e">
        <f>#REF!</f>
        <v>#REF!</v>
      </c>
      <c r="F5" s="161" t="e">
        <f>#REF!</f>
        <v>#REF!</v>
      </c>
      <c r="G5" s="162" t="e">
        <f>#REF!</f>
        <v>#REF!</v>
      </c>
      <c r="H5" s="161"/>
      <c r="I5" s="161" t="e">
        <f>#REF!</f>
        <v>#REF!</v>
      </c>
      <c r="J5" s="161" t="e">
        <f>#REF!</f>
        <v>#REF!</v>
      </c>
      <c r="K5" s="162" t="e">
        <f>#REF!</f>
        <v>#REF!</v>
      </c>
      <c r="L5" s="163" t="e">
        <f>#REF!</f>
        <v>#REF!</v>
      </c>
      <c r="N5" s="128">
        <v>1</v>
      </c>
      <c r="O5" s="139" t="s">
        <v>191</v>
      </c>
      <c r="P5" s="139" t="s">
        <v>239</v>
      </c>
      <c r="Q5" s="139" t="s">
        <v>273</v>
      </c>
      <c r="R5" s="139"/>
      <c r="S5" s="139">
        <v>3.5</v>
      </c>
      <c r="T5" s="139">
        <v>3.5</v>
      </c>
      <c r="U5" s="128"/>
    </row>
    <row r="6" spans="1:21" ht="15" customHeight="1">
      <c r="A6" s="164">
        <v>2</v>
      </c>
      <c r="B6" s="165" t="e">
        <f>#REF!</f>
        <v>#REF!</v>
      </c>
      <c r="C6" s="165" t="e">
        <f>#REF!</f>
        <v>#REF!</v>
      </c>
      <c r="D6" s="166"/>
      <c r="E6" s="166" t="e">
        <f>#REF!</f>
        <v>#REF!</v>
      </c>
      <c r="F6" s="166" t="e">
        <f>#REF!</f>
        <v>#REF!</v>
      </c>
      <c r="G6" s="167" t="e">
        <f>#REF!</f>
        <v>#REF!</v>
      </c>
      <c r="H6" s="166"/>
      <c r="I6" s="166" t="e">
        <f>#REF!</f>
        <v>#REF!</v>
      </c>
      <c r="J6" s="166" t="e">
        <f>#REF!</f>
        <v>#REF!</v>
      </c>
      <c r="K6" s="167" t="e">
        <f>#REF!</f>
        <v>#REF!</v>
      </c>
      <c r="L6" s="168" t="e">
        <f>#REF!</f>
        <v>#REF!</v>
      </c>
      <c r="N6" s="128">
        <v>2</v>
      </c>
      <c r="O6" s="139" t="s">
        <v>188</v>
      </c>
      <c r="P6" s="139" t="s">
        <v>240</v>
      </c>
      <c r="Q6" s="139" t="s">
        <v>274</v>
      </c>
      <c r="R6" s="139"/>
      <c r="S6" s="139">
        <v>6.5</v>
      </c>
      <c r="T6" s="139">
        <v>6.5</v>
      </c>
      <c r="U6" s="128"/>
    </row>
    <row r="7" spans="1:21" ht="15" customHeight="1">
      <c r="A7" s="164">
        <v>3</v>
      </c>
      <c r="B7" s="165" t="e">
        <f>#REF!</f>
        <v>#REF!</v>
      </c>
      <c r="C7" s="165" t="e">
        <f>#REF!</f>
        <v>#REF!</v>
      </c>
      <c r="D7" s="166"/>
      <c r="E7" s="166" t="e">
        <f>#REF!</f>
        <v>#REF!</v>
      </c>
      <c r="F7" s="166" t="e">
        <f>#REF!</f>
        <v>#REF!</v>
      </c>
      <c r="G7" s="167" t="e">
        <f>#REF!</f>
        <v>#REF!</v>
      </c>
      <c r="H7" s="166"/>
      <c r="I7" s="166" t="e">
        <f>#REF!</f>
        <v>#REF!</v>
      </c>
      <c r="J7" s="166" t="e">
        <f>#REF!</f>
        <v>#REF!</v>
      </c>
      <c r="K7" s="167" t="e">
        <f>#REF!</f>
        <v>#REF!</v>
      </c>
      <c r="L7" s="168" t="e">
        <f>#REF!</f>
        <v>#REF!</v>
      </c>
      <c r="N7" s="128">
        <v>3</v>
      </c>
      <c r="O7" s="139" t="s">
        <v>192</v>
      </c>
      <c r="P7" s="139" t="s">
        <v>243</v>
      </c>
      <c r="Q7" s="139" t="s">
        <v>275</v>
      </c>
      <c r="R7" s="139"/>
      <c r="S7" s="139">
        <v>11</v>
      </c>
      <c r="T7" s="139">
        <v>11</v>
      </c>
      <c r="U7" s="128"/>
    </row>
    <row r="8" spans="1:21" ht="15" customHeight="1">
      <c r="A8" s="164">
        <v>4</v>
      </c>
      <c r="B8" s="165" t="e">
        <f>#REF!</f>
        <v>#REF!</v>
      </c>
      <c r="C8" s="165" t="e">
        <f>#REF!</f>
        <v>#REF!</v>
      </c>
      <c r="D8" s="166"/>
      <c r="E8" s="166" t="e">
        <f>#REF!</f>
        <v>#REF!</v>
      </c>
      <c r="F8" s="166" t="e">
        <f>#REF!</f>
        <v>#REF!</v>
      </c>
      <c r="G8" s="167" t="e">
        <f>#REF!</f>
        <v>#REF!</v>
      </c>
      <c r="H8" s="166"/>
      <c r="I8" s="166" t="e">
        <f>#REF!</f>
        <v>#REF!</v>
      </c>
      <c r="J8" s="166" t="e">
        <f>#REF!</f>
        <v>#REF!</v>
      </c>
      <c r="K8" s="167" t="e">
        <f>#REF!</f>
        <v>#REF!</v>
      </c>
      <c r="L8" s="168" t="e">
        <f>#REF!</f>
        <v>#REF!</v>
      </c>
      <c r="N8" s="128">
        <v>3</v>
      </c>
      <c r="O8" s="139" t="s">
        <v>193</v>
      </c>
      <c r="P8" s="139" t="s">
        <v>245</v>
      </c>
      <c r="Q8" s="139" t="s">
        <v>276</v>
      </c>
      <c r="R8" s="139"/>
      <c r="S8" s="139">
        <v>15</v>
      </c>
      <c r="T8" s="139">
        <v>15</v>
      </c>
      <c r="U8" s="128"/>
    </row>
    <row r="9" spans="1:21" ht="15" customHeight="1">
      <c r="A9" s="164">
        <v>5</v>
      </c>
      <c r="B9" s="165" t="e">
        <f>#REF!</f>
        <v>#REF!</v>
      </c>
      <c r="C9" s="165" t="e">
        <f>#REF!</f>
        <v>#REF!</v>
      </c>
      <c r="D9" s="166"/>
      <c r="E9" s="166" t="e">
        <f>#REF!</f>
        <v>#REF!</v>
      </c>
      <c r="F9" s="166" t="e">
        <f>#REF!</f>
        <v>#REF!</v>
      </c>
      <c r="G9" s="167" t="e">
        <f>#REF!</f>
        <v>#REF!</v>
      </c>
      <c r="H9" s="166"/>
      <c r="I9" s="166" t="e">
        <f>#REF!</f>
        <v>#REF!</v>
      </c>
      <c r="J9" s="166" t="e">
        <f>#REF!</f>
        <v>#REF!</v>
      </c>
      <c r="K9" s="167" t="e">
        <f>#REF!</f>
        <v>#REF!</v>
      </c>
      <c r="L9" s="168" t="e">
        <f>#REF!</f>
        <v>#REF!</v>
      </c>
      <c r="N9" s="128">
        <v>5</v>
      </c>
      <c r="O9" s="139" t="s">
        <v>194</v>
      </c>
      <c r="P9" s="139" t="s">
        <v>246</v>
      </c>
      <c r="Q9" s="139" t="s">
        <v>277</v>
      </c>
      <c r="R9" s="139"/>
      <c r="S9" s="139">
        <v>19</v>
      </c>
      <c r="T9" s="139">
        <v>19</v>
      </c>
      <c r="U9" s="128"/>
    </row>
    <row r="10" spans="1:21" ht="15" customHeight="1">
      <c r="A10" s="164">
        <v>6</v>
      </c>
      <c r="B10" s="165" t="e">
        <f>#REF!</f>
        <v>#REF!</v>
      </c>
      <c r="C10" s="165" t="e">
        <f>#REF!</f>
        <v>#REF!</v>
      </c>
      <c r="D10" s="166"/>
      <c r="E10" s="166" t="e">
        <f>#REF!</f>
        <v>#REF!</v>
      </c>
      <c r="F10" s="166" t="e">
        <f>#REF!</f>
        <v>#REF!</v>
      </c>
      <c r="G10" s="167" t="e">
        <f>#REF!</f>
        <v>#REF!</v>
      </c>
      <c r="H10" s="166"/>
      <c r="I10" s="166" t="e">
        <f>#REF!</f>
        <v>#REF!</v>
      </c>
      <c r="J10" s="166" t="e">
        <f>#REF!</f>
        <v>#REF!</v>
      </c>
      <c r="K10" s="167" t="e">
        <f>#REF!</f>
        <v>#REF!</v>
      </c>
      <c r="L10" s="168" t="e">
        <f>#REF!</f>
        <v>#REF!</v>
      </c>
      <c r="N10" s="128">
        <v>5</v>
      </c>
      <c r="O10" s="139" t="s">
        <v>195</v>
      </c>
      <c r="P10" s="139" t="s">
        <v>247</v>
      </c>
      <c r="Q10" s="139" t="s">
        <v>278</v>
      </c>
      <c r="R10" s="139"/>
      <c r="S10" s="139">
        <v>23</v>
      </c>
      <c r="T10" s="139">
        <v>23</v>
      </c>
      <c r="U10" s="128"/>
    </row>
    <row r="11" spans="1:21" ht="15" customHeight="1">
      <c r="A11" s="164">
        <v>7</v>
      </c>
      <c r="B11" s="165" t="e">
        <f>#REF!</f>
        <v>#REF!</v>
      </c>
      <c r="C11" s="165" t="e">
        <f>#REF!</f>
        <v>#REF!</v>
      </c>
      <c r="D11" s="166"/>
      <c r="E11" s="166" t="e">
        <f>#REF!</f>
        <v>#REF!</v>
      </c>
      <c r="F11" s="166" t="e">
        <f>#REF!</f>
        <v>#REF!</v>
      </c>
      <c r="G11" s="167" t="e">
        <f>#REF!</f>
        <v>#REF!</v>
      </c>
      <c r="H11" s="166"/>
      <c r="I11" s="166" t="e">
        <f>#REF!</f>
        <v>#REF!</v>
      </c>
      <c r="J11" s="166" t="e">
        <f>#REF!</f>
        <v>#REF!</v>
      </c>
      <c r="K11" s="167" t="e">
        <f>#REF!</f>
        <v>#REF!</v>
      </c>
      <c r="L11" s="168" t="e">
        <f>#REF!</f>
        <v>#REF!</v>
      </c>
      <c r="N11" s="128">
        <v>5</v>
      </c>
      <c r="O11" s="139" t="s">
        <v>196</v>
      </c>
      <c r="P11" s="139" t="s">
        <v>249</v>
      </c>
      <c r="Q11" s="139" t="s">
        <v>279</v>
      </c>
      <c r="R11" s="139"/>
      <c r="S11" s="139">
        <v>27</v>
      </c>
      <c r="T11" s="139">
        <v>27</v>
      </c>
      <c r="U11" s="128"/>
    </row>
    <row r="12" spans="1:21" ht="15" customHeight="1">
      <c r="A12" s="164">
        <v>8</v>
      </c>
      <c r="B12" s="165" t="e">
        <f>#REF!</f>
        <v>#REF!</v>
      </c>
      <c r="C12" s="165" t="e">
        <f>#REF!</f>
        <v>#REF!</v>
      </c>
      <c r="D12" s="166"/>
      <c r="E12" s="166" t="e">
        <f>#REF!</f>
        <v>#REF!</v>
      </c>
      <c r="F12" s="166" t="e">
        <f>#REF!</f>
        <v>#REF!</v>
      </c>
      <c r="G12" s="167" t="e">
        <f>#REF!</f>
        <v>#REF!</v>
      </c>
      <c r="H12" s="166"/>
      <c r="I12" s="166" t="e">
        <f>#REF!</f>
        <v>#REF!</v>
      </c>
      <c r="J12" s="166" t="e">
        <f>#REF!</f>
        <v>#REF!</v>
      </c>
      <c r="K12" s="167" t="e">
        <f>#REF!</f>
        <v>#REF!</v>
      </c>
      <c r="L12" s="168" t="e">
        <f>#REF!</f>
        <v>#REF!</v>
      </c>
      <c r="N12" s="128">
        <v>5</v>
      </c>
      <c r="O12" s="139" t="s">
        <v>197</v>
      </c>
      <c r="P12" s="139" t="s">
        <v>251</v>
      </c>
      <c r="Q12" s="139" t="s">
        <v>280</v>
      </c>
      <c r="R12" s="139"/>
      <c r="S12" s="139">
        <v>32</v>
      </c>
      <c r="T12" s="139">
        <v>32</v>
      </c>
      <c r="U12" s="128"/>
    </row>
    <row r="13" spans="1:21" ht="15" customHeight="1">
      <c r="A13" s="164">
        <v>9</v>
      </c>
      <c r="B13" s="165" t="e">
        <f>#REF!</f>
        <v>#REF!</v>
      </c>
      <c r="C13" s="165" t="e">
        <f>#REF!</f>
        <v>#REF!</v>
      </c>
      <c r="D13" s="166"/>
      <c r="E13" s="166" t="e">
        <f>#REF!</f>
        <v>#REF!</v>
      </c>
      <c r="F13" s="166" t="e">
        <f>#REF!</f>
        <v>#REF!</v>
      </c>
      <c r="G13" s="167" t="e">
        <f>#REF!</f>
        <v>#REF!</v>
      </c>
      <c r="H13" s="166"/>
      <c r="I13" s="166" t="e">
        <f>#REF!</f>
        <v>#REF!</v>
      </c>
      <c r="J13" s="166" t="e">
        <f>#REF!</f>
        <v>#REF!</v>
      </c>
      <c r="K13" s="167" t="e">
        <f>#REF!</f>
        <v>#REF!</v>
      </c>
      <c r="L13" s="168" t="e">
        <f>#REF!</f>
        <v>#REF!</v>
      </c>
      <c r="N13" s="128">
        <v>9</v>
      </c>
      <c r="O13" s="139" t="s">
        <v>198</v>
      </c>
      <c r="P13" s="139" t="s">
        <v>250</v>
      </c>
      <c r="Q13" s="139" t="s">
        <v>281</v>
      </c>
      <c r="R13" s="139"/>
      <c r="S13" s="139">
        <v>34</v>
      </c>
      <c r="T13" s="139">
        <v>34</v>
      </c>
      <c r="U13" s="128"/>
    </row>
    <row r="14" spans="1:21" ht="15" customHeight="1">
      <c r="A14" s="164">
        <v>10</v>
      </c>
      <c r="B14" s="165" t="e">
        <f>#REF!</f>
        <v>#REF!</v>
      </c>
      <c r="C14" s="165" t="e">
        <f>#REF!</f>
        <v>#REF!</v>
      </c>
      <c r="D14" s="166"/>
      <c r="E14" s="166" t="e">
        <f>#REF!</f>
        <v>#REF!</v>
      </c>
      <c r="F14" s="166" t="e">
        <f>#REF!</f>
        <v>#REF!</v>
      </c>
      <c r="G14" s="167" t="e">
        <f>#REF!</f>
        <v>#REF!</v>
      </c>
      <c r="H14" s="166"/>
      <c r="I14" s="166" t="e">
        <f>#REF!</f>
        <v>#REF!</v>
      </c>
      <c r="J14" s="166" t="e">
        <f>#REF!</f>
        <v>#REF!</v>
      </c>
      <c r="K14" s="167" t="e">
        <f>#REF!</f>
        <v>#REF!</v>
      </c>
      <c r="L14" s="168" t="e">
        <f>#REF!</f>
        <v>#REF!</v>
      </c>
      <c r="N14" s="128">
        <v>9</v>
      </c>
      <c r="O14" s="139" t="s">
        <v>199</v>
      </c>
      <c r="P14" s="139" t="s">
        <v>253</v>
      </c>
      <c r="Q14" s="139" t="s">
        <v>282</v>
      </c>
      <c r="R14" s="139"/>
      <c r="S14" s="139">
        <v>39</v>
      </c>
      <c r="T14" s="139">
        <v>39</v>
      </c>
      <c r="U14" s="128"/>
    </row>
    <row r="15" spans="1:21" ht="15" customHeight="1">
      <c r="A15" s="164">
        <v>11</v>
      </c>
      <c r="B15" s="165" t="e">
        <f>#REF!</f>
        <v>#REF!</v>
      </c>
      <c r="C15" s="165" t="e">
        <f>#REF!</f>
        <v>#REF!</v>
      </c>
      <c r="D15" s="166"/>
      <c r="E15" s="166" t="e">
        <f>#REF!</f>
        <v>#REF!</v>
      </c>
      <c r="F15" s="166" t="e">
        <f>#REF!</f>
        <v>#REF!</v>
      </c>
      <c r="G15" s="167" t="e">
        <f>#REF!</f>
        <v>#REF!</v>
      </c>
      <c r="H15" s="166"/>
      <c r="I15" s="166" t="e">
        <f>#REF!</f>
        <v>#REF!</v>
      </c>
      <c r="J15" s="166" t="e">
        <f>#REF!</f>
        <v>#REF!</v>
      </c>
      <c r="K15" s="167" t="e">
        <f>#REF!</f>
        <v>#REF!</v>
      </c>
      <c r="L15" s="168" t="e">
        <f>#REF!</f>
        <v>#REF!</v>
      </c>
      <c r="N15" s="128">
        <v>9</v>
      </c>
      <c r="O15" s="139" t="s">
        <v>200</v>
      </c>
      <c r="P15" s="139" t="s">
        <v>203</v>
      </c>
      <c r="Q15" s="139" t="s">
        <v>283</v>
      </c>
      <c r="R15" s="139"/>
      <c r="S15" s="139">
        <v>43</v>
      </c>
      <c r="T15" s="139">
        <v>43</v>
      </c>
      <c r="U15" s="128"/>
    </row>
    <row r="16" spans="1:21" ht="15" customHeight="1">
      <c r="A16" s="164">
        <v>12</v>
      </c>
      <c r="B16" s="165" t="e">
        <f>#REF!</f>
        <v>#REF!</v>
      </c>
      <c r="C16" s="165" t="e">
        <f>#REF!</f>
        <v>#REF!</v>
      </c>
      <c r="D16" s="166"/>
      <c r="E16" s="166" t="e">
        <f>#REF!</f>
        <v>#REF!</v>
      </c>
      <c r="F16" s="166" t="e">
        <f>#REF!</f>
        <v>#REF!</v>
      </c>
      <c r="G16" s="167" t="e">
        <f>#REF!</f>
        <v>#REF!</v>
      </c>
      <c r="H16" s="166"/>
      <c r="I16" s="166" t="e">
        <f>#REF!</f>
        <v>#REF!</v>
      </c>
      <c r="J16" s="166" t="e">
        <f>#REF!</f>
        <v>#REF!</v>
      </c>
      <c r="K16" s="167" t="e">
        <f>#REF!</f>
        <v>#REF!</v>
      </c>
      <c r="L16" s="168" t="e">
        <f>#REF!</f>
        <v>#REF!</v>
      </c>
      <c r="N16" s="128">
        <v>9</v>
      </c>
      <c r="O16" s="139" t="s">
        <v>201</v>
      </c>
      <c r="P16" s="139" t="s">
        <v>254</v>
      </c>
      <c r="Q16" s="139" t="s">
        <v>284</v>
      </c>
      <c r="R16" s="139"/>
      <c r="S16" s="139">
        <v>47</v>
      </c>
      <c r="T16" s="139">
        <v>47</v>
      </c>
      <c r="U16" s="128"/>
    </row>
    <row r="17" spans="1:21" ht="15" customHeight="1">
      <c r="A17" s="164">
        <v>13</v>
      </c>
      <c r="B17" s="165" t="e">
        <f>#REF!</f>
        <v>#REF!</v>
      </c>
      <c r="C17" s="165" t="e">
        <f>#REF!</f>
        <v>#REF!</v>
      </c>
      <c r="D17" s="166"/>
      <c r="E17" s="166" t="e">
        <f>#REF!</f>
        <v>#REF!</v>
      </c>
      <c r="F17" s="166" t="e">
        <f>#REF!</f>
        <v>#REF!</v>
      </c>
      <c r="G17" s="167" t="e">
        <f>#REF!</f>
        <v>#REF!</v>
      </c>
      <c r="H17" s="166"/>
      <c r="I17" s="166" t="e">
        <f>#REF!</f>
        <v>#REF!</v>
      </c>
      <c r="J17" s="166" t="e">
        <f>#REF!</f>
        <v>#REF!</v>
      </c>
      <c r="K17" s="167" t="e">
        <f>#REF!</f>
        <v>#REF!</v>
      </c>
      <c r="L17" s="168" t="e">
        <f>#REF!</f>
        <v>#REF!</v>
      </c>
      <c r="N17" s="128">
        <v>9</v>
      </c>
      <c r="O17" s="139" t="s">
        <v>285</v>
      </c>
      <c r="P17" s="139" t="s">
        <v>256</v>
      </c>
      <c r="Q17" s="139" t="s">
        <v>286</v>
      </c>
      <c r="R17" s="139"/>
      <c r="S17" s="139">
        <v>51</v>
      </c>
      <c r="T17" s="139">
        <v>51</v>
      </c>
      <c r="U17" s="128"/>
    </row>
    <row r="18" spans="1:21" ht="15" customHeight="1">
      <c r="A18" s="164">
        <v>14</v>
      </c>
      <c r="B18" s="165" t="e">
        <f>#REF!</f>
        <v>#REF!</v>
      </c>
      <c r="C18" s="165" t="e">
        <f>#REF!</f>
        <v>#REF!</v>
      </c>
      <c r="D18" s="166"/>
      <c r="E18" s="166" t="e">
        <f>#REF!</f>
        <v>#REF!</v>
      </c>
      <c r="F18" s="166" t="e">
        <f>#REF!</f>
        <v>#REF!</v>
      </c>
      <c r="G18" s="167" t="e">
        <f>#REF!</f>
        <v>#REF!</v>
      </c>
      <c r="H18" s="166"/>
      <c r="I18" s="166" t="e">
        <f>#REF!</f>
        <v>#REF!</v>
      </c>
      <c r="J18" s="166" t="e">
        <f>#REF!</f>
        <v>#REF!</v>
      </c>
      <c r="K18" s="167" t="e">
        <f>#REF!</f>
        <v>#REF!</v>
      </c>
      <c r="L18" s="168" t="e">
        <f>#REF!</f>
        <v>#REF!</v>
      </c>
      <c r="N18" s="128">
        <v>9</v>
      </c>
      <c r="O18" s="139" t="s">
        <v>287</v>
      </c>
      <c r="P18" s="139" t="s">
        <v>256</v>
      </c>
      <c r="Q18" s="139" t="s">
        <v>288</v>
      </c>
      <c r="R18" s="139"/>
      <c r="S18" s="139">
        <v>55</v>
      </c>
      <c r="T18" s="139">
        <v>55</v>
      </c>
      <c r="U18" s="128"/>
    </row>
    <row r="19" spans="1:21" ht="15" customHeight="1">
      <c r="A19" s="164">
        <v>15</v>
      </c>
      <c r="B19" s="165" t="e">
        <f>#REF!</f>
        <v>#REF!</v>
      </c>
      <c r="C19" s="165" t="e">
        <f>#REF!</f>
        <v>#REF!</v>
      </c>
      <c r="D19" s="166"/>
      <c r="E19" s="166" t="e">
        <f>#REF!</f>
        <v>#REF!</v>
      </c>
      <c r="F19" s="166" t="e">
        <f>#REF!</f>
        <v>#REF!</v>
      </c>
      <c r="G19" s="167" t="e">
        <f>#REF!</f>
        <v>#REF!</v>
      </c>
      <c r="H19" s="166"/>
      <c r="I19" s="166" t="e">
        <f>#REF!</f>
        <v>#REF!</v>
      </c>
      <c r="J19" s="166" t="e">
        <f>#REF!</f>
        <v>#REF!</v>
      </c>
      <c r="K19" s="167" t="e">
        <f>#REF!</f>
        <v>#REF!</v>
      </c>
      <c r="L19" s="168" t="e">
        <f>#REF!</f>
        <v>#REF!</v>
      </c>
      <c r="N19" s="128">
        <v>9</v>
      </c>
      <c r="O19" s="139" t="s">
        <v>289</v>
      </c>
      <c r="P19" s="139" t="s">
        <v>256</v>
      </c>
      <c r="Q19" s="139" t="s">
        <v>290</v>
      </c>
      <c r="R19" s="139"/>
      <c r="S19" s="139">
        <v>59</v>
      </c>
      <c r="T19" s="139">
        <v>59</v>
      </c>
      <c r="U19" s="128"/>
    </row>
    <row r="20" spans="1:21" ht="15" customHeight="1">
      <c r="A20" s="164">
        <v>16</v>
      </c>
      <c r="B20" s="165" t="e">
        <f>#REF!</f>
        <v>#REF!</v>
      </c>
      <c r="C20" s="165" t="e">
        <f>#REF!</f>
        <v>#REF!</v>
      </c>
      <c r="D20" s="166"/>
      <c r="E20" s="166" t="e">
        <f>#REF!</f>
        <v>#REF!</v>
      </c>
      <c r="F20" s="166" t="e">
        <f>#REF!</f>
        <v>#REF!</v>
      </c>
      <c r="G20" s="167" t="e">
        <f>#REF!</f>
        <v>#REF!</v>
      </c>
      <c r="H20" s="166"/>
      <c r="I20" s="166" t="e">
        <f>#REF!</f>
        <v>#REF!</v>
      </c>
      <c r="J20" s="166" t="e">
        <f>#REF!</f>
        <v>#REF!</v>
      </c>
      <c r="K20" s="167" t="e">
        <f>#REF!</f>
        <v>#REF!</v>
      </c>
      <c r="L20" s="168" t="e">
        <f>#REF!</f>
        <v>#REF!</v>
      </c>
      <c r="N20" s="128">
        <v>9</v>
      </c>
      <c r="O20" s="139" t="s">
        <v>291</v>
      </c>
      <c r="P20" s="139" t="s">
        <v>257</v>
      </c>
      <c r="Q20" s="139" t="s">
        <v>292</v>
      </c>
      <c r="R20" s="139"/>
      <c r="S20" s="139">
        <v>66</v>
      </c>
      <c r="T20" s="139">
        <v>66</v>
      </c>
      <c r="U20" s="128"/>
    </row>
    <row r="21" spans="1:21" ht="15" customHeight="1">
      <c r="A21" s="164">
        <v>17</v>
      </c>
      <c r="B21" s="165" t="e">
        <f>#REF!</f>
        <v>#REF!</v>
      </c>
      <c r="C21" s="165" t="e">
        <f>#REF!</f>
        <v>#REF!</v>
      </c>
      <c r="D21" s="166"/>
      <c r="E21" s="166" t="e">
        <f>#REF!</f>
        <v>#REF!</v>
      </c>
      <c r="F21" s="166" t="e">
        <f>#REF!</f>
        <v>#REF!</v>
      </c>
      <c r="G21" s="167" t="e">
        <f>#REF!</f>
        <v>#REF!</v>
      </c>
      <c r="H21" s="166"/>
      <c r="I21" s="166" t="e">
        <f>#REF!</f>
        <v>#REF!</v>
      </c>
      <c r="J21" s="166" t="e">
        <f>#REF!</f>
        <v>#REF!</v>
      </c>
      <c r="K21" s="167" t="e">
        <f>#REF!</f>
        <v>#REF!</v>
      </c>
      <c r="L21" s="168" t="e">
        <f>#REF!</f>
        <v>#REF!</v>
      </c>
      <c r="N21" s="128"/>
      <c r="O21" s="139" t="s">
        <v>322</v>
      </c>
      <c r="P21" s="139" t="s">
        <v>258</v>
      </c>
      <c r="Q21" s="139" t="s">
        <v>323</v>
      </c>
      <c r="R21" s="139"/>
      <c r="S21" s="139">
        <v>70</v>
      </c>
      <c r="T21" s="139">
        <v>70</v>
      </c>
      <c r="U21" s="128"/>
    </row>
    <row r="22" spans="1:21" ht="15" customHeight="1">
      <c r="A22" s="164">
        <v>18</v>
      </c>
      <c r="B22" s="165" t="e">
        <f>#REF!</f>
        <v>#REF!</v>
      </c>
      <c r="C22" s="165" t="e">
        <f>#REF!</f>
        <v>#REF!</v>
      </c>
      <c r="D22" s="166"/>
      <c r="E22" s="166" t="e">
        <f>#REF!</f>
        <v>#REF!</v>
      </c>
      <c r="F22" s="166" t="e">
        <f>#REF!</f>
        <v>#REF!</v>
      </c>
      <c r="G22" s="167" t="e">
        <f>#REF!</f>
        <v>#REF!</v>
      </c>
      <c r="H22" s="166"/>
      <c r="I22" s="166" t="e">
        <f>#REF!</f>
        <v>#REF!</v>
      </c>
      <c r="J22" s="166" t="e">
        <f>#REF!</f>
        <v>#REF!</v>
      </c>
      <c r="K22" s="167" t="e">
        <f>#REF!</f>
        <v>#REF!</v>
      </c>
      <c r="L22" s="168" t="e">
        <f>#REF!</f>
        <v>#REF!</v>
      </c>
      <c r="N22" s="128"/>
      <c r="O22" s="139" t="s">
        <v>324</v>
      </c>
      <c r="P22" s="139" t="s">
        <v>205</v>
      </c>
      <c r="Q22" s="139" t="s">
        <v>325</v>
      </c>
      <c r="R22" s="139"/>
      <c r="S22" s="139">
        <v>70</v>
      </c>
      <c r="T22" s="139">
        <v>70</v>
      </c>
      <c r="U22" s="128"/>
    </row>
    <row r="23" spans="1:21" ht="15" customHeight="1">
      <c r="A23" s="164">
        <v>19</v>
      </c>
      <c r="B23" s="165" t="e">
        <f>#REF!</f>
        <v>#REF!</v>
      </c>
      <c r="C23" s="165" t="e">
        <f>#REF!</f>
        <v>#REF!</v>
      </c>
      <c r="D23" s="166"/>
      <c r="E23" s="166" t="e">
        <f>#REF!</f>
        <v>#REF!</v>
      </c>
      <c r="F23" s="166" t="e">
        <f>#REF!</f>
        <v>#REF!</v>
      </c>
      <c r="G23" s="167" t="e">
        <f>#REF!</f>
        <v>#REF!</v>
      </c>
      <c r="H23" s="166"/>
      <c r="I23" s="166" t="e">
        <f>#REF!</f>
        <v>#REF!</v>
      </c>
      <c r="J23" s="166" t="e">
        <f>#REF!</f>
        <v>#REF!</v>
      </c>
      <c r="K23" s="167" t="e">
        <f>#REF!</f>
        <v>#REF!</v>
      </c>
      <c r="L23" s="168" t="e">
        <f>#REF!</f>
        <v>#REF!</v>
      </c>
      <c r="N23" s="128"/>
      <c r="O23" s="139" t="s">
        <v>326</v>
      </c>
      <c r="P23" s="139" t="s">
        <v>259</v>
      </c>
      <c r="Q23" s="139" t="s">
        <v>327</v>
      </c>
      <c r="R23" s="139"/>
      <c r="S23" s="139">
        <v>70</v>
      </c>
      <c r="T23" s="139">
        <v>70</v>
      </c>
      <c r="U23" s="128"/>
    </row>
    <row r="24" spans="1:21" ht="15" customHeight="1">
      <c r="A24" s="164">
        <v>20</v>
      </c>
      <c r="B24" s="165" t="e">
        <f>#REF!</f>
        <v>#REF!</v>
      </c>
      <c r="C24" s="165" t="e">
        <f>#REF!</f>
        <v>#REF!</v>
      </c>
      <c r="D24" s="166"/>
      <c r="E24" s="166" t="e">
        <f>#REF!</f>
        <v>#REF!</v>
      </c>
      <c r="F24" s="166" t="e">
        <f>#REF!</f>
        <v>#REF!</v>
      </c>
      <c r="G24" s="167" t="e">
        <f>#REF!</f>
        <v>#REF!</v>
      </c>
      <c r="H24" s="166"/>
      <c r="I24" s="166" t="e">
        <f>#REF!</f>
        <v>#REF!</v>
      </c>
      <c r="J24" s="166" t="e">
        <f>#REF!</f>
        <v>#REF!</v>
      </c>
      <c r="K24" s="167" t="e">
        <f>#REF!</f>
        <v>#REF!</v>
      </c>
      <c r="L24" s="168" t="e">
        <f>#REF!</f>
        <v>#REF!</v>
      </c>
      <c r="N24" s="128"/>
      <c r="O24" s="139" t="s">
        <v>328</v>
      </c>
      <c r="P24" s="139" t="s">
        <v>260</v>
      </c>
      <c r="Q24" s="139" t="s">
        <v>329</v>
      </c>
      <c r="R24" s="139"/>
      <c r="S24" s="139">
        <v>79</v>
      </c>
      <c r="T24" s="139">
        <v>79</v>
      </c>
      <c r="U24" s="128"/>
    </row>
    <row r="25" spans="1:21" ht="15" customHeight="1">
      <c r="A25" s="164">
        <v>21</v>
      </c>
      <c r="B25" s="165" t="e">
        <f>#REF!</f>
        <v>#REF!</v>
      </c>
      <c r="C25" s="165" t="e">
        <f>#REF!</f>
        <v>#REF!</v>
      </c>
      <c r="D25" s="166"/>
      <c r="E25" s="166" t="e">
        <f>#REF!</f>
        <v>#REF!</v>
      </c>
      <c r="F25" s="166" t="e">
        <f>#REF!</f>
        <v>#REF!</v>
      </c>
      <c r="G25" s="167" t="e">
        <f>#REF!</f>
        <v>#REF!</v>
      </c>
      <c r="H25" s="166"/>
      <c r="I25" s="166" t="e">
        <f>#REF!</f>
        <v>#REF!</v>
      </c>
      <c r="J25" s="166" t="e">
        <f>#REF!</f>
        <v>#REF!</v>
      </c>
      <c r="K25" s="167" t="e">
        <f>#REF!</f>
        <v>#REF!</v>
      </c>
      <c r="L25" s="168" t="e">
        <f>#REF!</f>
        <v>#REF!</v>
      </c>
      <c r="N25" s="128"/>
      <c r="O25" s="139" t="s">
        <v>330</v>
      </c>
      <c r="P25" s="139" t="s">
        <v>260</v>
      </c>
      <c r="Q25" s="139" t="s">
        <v>331</v>
      </c>
      <c r="R25" s="139"/>
      <c r="S25" s="139">
        <v>83.5</v>
      </c>
      <c r="T25" s="139">
        <v>83.5</v>
      </c>
      <c r="U25" s="128"/>
    </row>
    <row r="26" spans="1:21" ht="15" customHeight="1">
      <c r="A26" s="164">
        <v>22</v>
      </c>
      <c r="B26" s="165" t="e">
        <f>#REF!</f>
        <v>#REF!</v>
      </c>
      <c r="C26" s="165" t="e">
        <f>#REF!</f>
        <v>#REF!</v>
      </c>
      <c r="D26" s="166"/>
      <c r="E26" s="166" t="e">
        <f>#REF!</f>
        <v>#REF!</v>
      </c>
      <c r="F26" s="166" t="e">
        <f>#REF!</f>
        <v>#REF!</v>
      </c>
      <c r="G26" s="167" t="e">
        <f>#REF!</f>
        <v>#REF!</v>
      </c>
      <c r="H26" s="166"/>
      <c r="I26" s="166" t="e">
        <f>#REF!</f>
        <v>#REF!</v>
      </c>
      <c r="J26" s="166" t="e">
        <f>#REF!</f>
        <v>#REF!</v>
      </c>
      <c r="K26" s="167" t="e">
        <f>#REF!</f>
        <v>#REF!</v>
      </c>
      <c r="L26" s="168" t="e">
        <f>#REF!</f>
        <v>#REF!</v>
      </c>
      <c r="N26" s="128"/>
      <c r="O26" s="139" t="s">
        <v>332</v>
      </c>
      <c r="P26" s="139" t="s">
        <v>261</v>
      </c>
      <c r="Q26" s="139" t="s">
        <v>333</v>
      </c>
      <c r="R26" s="139"/>
      <c r="S26" s="139">
        <v>86.5</v>
      </c>
      <c r="T26" s="139">
        <v>86.5</v>
      </c>
      <c r="U26" s="128"/>
    </row>
    <row r="27" spans="1:21" ht="15" customHeight="1">
      <c r="A27" s="164">
        <v>23</v>
      </c>
      <c r="B27" s="165" t="e">
        <f>#REF!</f>
        <v>#REF!</v>
      </c>
      <c r="C27" s="165" t="e">
        <f>#REF!</f>
        <v>#REF!</v>
      </c>
      <c r="D27" s="166"/>
      <c r="E27" s="166" t="e">
        <f>#REF!</f>
        <v>#REF!</v>
      </c>
      <c r="F27" s="166" t="e">
        <f>#REF!</f>
        <v>#REF!</v>
      </c>
      <c r="G27" s="167" t="e">
        <f>#REF!</f>
        <v>#REF!</v>
      </c>
      <c r="H27" s="166"/>
      <c r="I27" s="166" t="e">
        <f>#REF!</f>
        <v>#REF!</v>
      </c>
      <c r="J27" s="166" t="e">
        <f>#REF!</f>
        <v>#REF!</v>
      </c>
      <c r="K27" s="167" t="e">
        <f>#REF!</f>
        <v>#REF!</v>
      </c>
      <c r="L27" s="168" t="e">
        <f>#REF!</f>
        <v>#REF!</v>
      </c>
      <c r="N27" s="128"/>
      <c r="O27" s="139" t="s">
        <v>334</v>
      </c>
      <c r="P27" s="139" t="s">
        <v>263</v>
      </c>
      <c r="Q27" s="139" t="s">
        <v>335</v>
      </c>
      <c r="R27" s="139"/>
      <c r="S27" s="139">
        <v>91</v>
      </c>
      <c r="T27" s="139">
        <v>91</v>
      </c>
      <c r="U27" s="128"/>
    </row>
    <row r="28" spans="1:21" ht="15" customHeight="1">
      <c r="A28" s="164">
        <v>24</v>
      </c>
      <c r="B28" s="165" t="e">
        <f>#REF!</f>
        <v>#REF!</v>
      </c>
      <c r="C28" s="165" t="e">
        <f>#REF!</f>
        <v>#REF!</v>
      </c>
      <c r="D28" s="166"/>
      <c r="E28" s="166" t="e">
        <f>#REF!</f>
        <v>#REF!</v>
      </c>
      <c r="F28" s="166" t="e">
        <f>#REF!</f>
        <v>#REF!</v>
      </c>
      <c r="G28" s="167" t="e">
        <f>#REF!</f>
        <v>#REF!</v>
      </c>
      <c r="H28" s="166"/>
      <c r="I28" s="166" t="e">
        <f>#REF!</f>
        <v>#REF!</v>
      </c>
      <c r="J28" s="166" t="e">
        <f>#REF!</f>
        <v>#REF!</v>
      </c>
      <c r="K28" s="167" t="e">
        <f>#REF!</f>
        <v>#REF!</v>
      </c>
      <c r="L28" s="168" t="e">
        <f>#REF!</f>
        <v>#REF!</v>
      </c>
      <c r="N28" s="128"/>
      <c r="O28" s="139" t="s">
        <v>336</v>
      </c>
      <c r="P28" s="139" t="s">
        <v>264</v>
      </c>
      <c r="Q28" s="139" t="s">
        <v>337</v>
      </c>
      <c r="R28" s="139"/>
      <c r="S28" s="139">
        <v>97</v>
      </c>
      <c r="T28" s="139">
        <v>97</v>
      </c>
      <c r="U28" s="128"/>
    </row>
    <row r="29" spans="1:21" ht="15" customHeight="1">
      <c r="A29" s="164">
        <v>25</v>
      </c>
      <c r="B29" s="165" t="e">
        <f>#REF!</f>
        <v>#REF!</v>
      </c>
      <c r="C29" s="165" t="e">
        <f>#REF!</f>
        <v>#REF!</v>
      </c>
      <c r="D29" s="166"/>
      <c r="E29" s="166" t="e">
        <f>#REF!</f>
        <v>#REF!</v>
      </c>
      <c r="F29" s="166" t="e">
        <f>#REF!</f>
        <v>#REF!</v>
      </c>
      <c r="G29" s="167" t="e">
        <f>#REF!</f>
        <v>#REF!</v>
      </c>
      <c r="H29" s="166"/>
      <c r="I29" s="166" t="e">
        <f>#REF!</f>
        <v>#REF!</v>
      </c>
      <c r="J29" s="166" t="e">
        <f>#REF!</f>
        <v>#REF!</v>
      </c>
      <c r="K29" s="167" t="e">
        <f>#REF!</f>
        <v>#REF!</v>
      </c>
      <c r="L29" s="168" t="e">
        <f>#REF!</f>
        <v>#REF!</v>
      </c>
      <c r="N29" s="128"/>
      <c r="O29" s="139" t="s">
        <v>338</v>
      </c>
      <c r="P29" s="139" t="s">
        <v>265</v>
      </c>
      <c r="Q29" s="139" t="s">
        <v>339</v>
      </c>
      <c r="R29" s="139"/>
      <c r="S29" s="139">
        <v>97</v>
      </c>
      <c r="T29" s="139">
        <v>97</v>
      </c>
      <c r="U29" s="128"/>
    </row>
    <row r="30" spans="1:21" ht="15" customHeight="1">
      <c r="A30" s="164">
        <v>26</v>
      </c>
      <c r="B30" s="165" t="e">
        <f>#REF!</f>
        <v>#REF!</v>
      </c>
      <c r="C30" s="165" t="e">
        <f>#REF!</f>
        <v>#REF!</v>
      </c>
      <c r="D30" s="166"/>
      <c r="E30" s="166" t="e">
        <f>#REF!</f>
        <v>#REF!</v>
      </c>
      <c r="F30" s="166" t="e">
        <f>#REF!</f>
        <v>#REF!</v>
      </c>
      <c r="G30" s="167" t="e">
        <f>#REF!</f>
        <v>#REF!</v>
      </c>
      <c r="H30" s="166"/>
      <c r="I30" s="166" t="e">
        <f>#REF!</f>
        <v>#REF!</v>
      </c>
      <c r="J30" s="166" t="e">
        <f>#REF!</f>
        <v>#REF!</v>
      </c>
      <c r="K30" s="167" t="e">
        <f>#REF!</f>
        <v>#REF!</v>
      </c>
      <c r="L30" s="168" t="e">
        <f>#REF!</f>
        <v>#REF!</v>
      </c>
      <c r="N30" s="128"/>
      <c r="O30" s="139" t="s">
        <v>340</v>
      </c>
      <c r="P30" s="139" t="s">
        <v>266</v>
      </c>
      <c r="Q30" s="139" t="s">
        <v>341</v>
      </c>
      <c r="R30" s="139"/>
      <c r="S30" s="139">
        <v>108</v>
      </c>
      <c r="T30" s="139">
        <v>108</v>
      </c>
      <c r="U30" s="128"/>
    </row>
    <row r="31" spans="1:21" ht="15" customHeight="1">
      <c r="A31" s="164">
        <v>27</v>
      </c>
      <c r="B31" s="165" t="e">
        <f>#REF!</f>
        <v>#REF!</v>
      </c>
      <c r="C31" s="165" t="e">
        <f>#REF!</f>
        <v>#REF!</v>
      </c>
      <c r="D31" s="166"/>
      <c r="E31" s="166" t="e">
        <f>#REF!</f>
        <v>#REF!</v>
      </c>
      <c r="F31" s="166" t="e">
        <f>#REF!</f>
        <v>#REF!</v>
      </c>
      <c r="G31" s="167" t="e">
        <f>#REF!</f>
        <v>#REF!</v>
      </c>
      <c r="H31" s="166"/>
      <c r="I31" s="166" t="e">
        <f>#REF!</f>
        <v>#REF!</v>
      </c>
      <c r="J31" s="166" t="e">
        <f>#REF!</f>
        <v>#REF!</v>
      </c>
      <c r="K31" s="167" t="e">
        <f>#REF!</f>
        <v>#REF!</v>
      </c>
      <c r="L31" s="168" t="e">
        <f>#REF!</f>
        <v>#REF!</v>
      </c>
      <c r="N31" s="128"/>
      <c r="O31" s="139" t="s">
        <v>342</v>
      </c>
      <c r="P31" s="139" t="s">
        <v>262</v>
      </c>
      <c r="Q31" s="139" t="s">
        <v>343</v>
      </c>
      <c r="R31" s="139"/>
      <c r="S31" s="139">
        <v>108</v>
      </c>
      <c r="T31" s="139">
        <v>108</v>
      </c>
      <c r="U31" s="128"/>
    </row>
    <row r="32" spans="1:21" ht="15" customHeight="1">
      <c r="A32" s="164">
        <v>28</v>
      </c>
      <c r="B32" s="165" t="e">
        <f>#REF!</f>
        <v>#REF!</v>
      </c>
      <c r="C32" s="165" t="e">
        <f>#REF!</f>
        <v>#REF!</v>
      </c>
      <c r="D32" s="166"/>
      <c r="E32" s="166" t="e">
        <f>#REF!</f>
        <v>#REF!</v>
      </c>
      <c r="F32" s="166" t="e">
        <f>#REF!</f>
        <v>#REF!</v>
      </c>
      <c r="G32" s="167" t="e">
        <f>#REF!</f>
        <v>#REF!</v>
      </c>
      <c r="H32" s="166"/>
      <c r="I32" s="166" t="e">
        <f>#REF!</f>
        <v>#REF!</v>
      </c>
      <c r="J32" s="166" t="e">
        <f>#REF!</f>
        <v>#REF!</v>
      </c>
      <c r="K32" s="167" t="e">
        <f>#REF!</f>
        <v>#REF!</v>
      </c>
      <c r="L32" s="168" t="e">
        <f>#REF!</f>
        <v>#REF!</v>
      </c>
      <c r="N32" s="128"/>
      <c r="O32" s="139" t="s">
        <v>344</v>
      </c>
      <c r="P32" s="139" t="s">
        <v>267</v>
      </c>
      <c r="Q32" s="139" t="s">
        <v>345</v>
      </c>
      <c r="R32" s="139"/>
      <c r="S32" s="139">
        <v>108</v>
      </c>
      <c r="T32" s="139">
        <v>108</v>
      </c>
      <c r="U32" s="128"/>
    </row>
    <row r="33" spans="1:21" ht="15" customHeight="1">
      <c r="A33" s="164">
        <v>29</v>
      </c>
      <c r="B33" s="165" t="e">
        <f>#REF!</f>
        <v>#REF!</v>
      </c>
      <c r="C33" s="165" t="e">
        <f>#REF!</f>
        <v>#REF!</v>
      </c>
      <c r="D33" s="166"/>
      <c r="E33" s="166" t="e">
        <f>#REF!</f>
        <v>#REF!</v>
      </c>
      <c r="F33" s="166" t="e">
        <f>#REF!</f>
        <v>#REF!</v>
      </c>
      <c r="G33" s="167" t="e">
        <f>#REF!</f>
        <v>#REF!</v>
      </c>
      <c r="H33" s="166"/>
      <c r="I33" s="166" t="e">
        <f>#REF!</f>
        <v>#REF!</v>
      </c>
      <c r="J33" s="166" t="e">
        <f>#REF!</f>
        <v>#REF!</v>
      </c>
      <c r="K33" s="167" t="e">
        <f>#REF!</f>
        <v>#REF!</v>
      </c>
      <c r="L33" s="168" t="e">
        <f>#REF!</f>
        <v>#REF!</v>
      </c>
      <c r="N33" s="128"/>
      <c r="O33" s="139" t="s">
        <v>346</v>
      </c>
      <c r="P33" s="139" t="s">
        <v>251</v>
      </c>
      <c r="Q33" s="139" t="s">
        <v>347</v>
      </c>
      <c r="R33" s="139"/>
      <c r="S33" s="139">
        <v>1053</v>
      </c>
      <c r="T33" s="139">
        <v>1053</v>
      </c>
      <c r="U33" s="128"/>
    </row>
    <row r="34" spans="1:21" ht="15" customHeight="1">
      <c r="A34" s="164">
        <v>30</v>
      </c>
      <c r="B34" s="165" t="e">
        <f>#REF!</f>
        <v>#REF!</v>
      </c>
      <c r="C34" s="165" t="e">
        <f>#REF!</f>
        <v>#REF!</v>
      </c>
      <c r="D34" s="166"/>
      <c r="E34" s="166" t="e">
        <f>#REF!</f>
        <v>#REF!</v>
      </c>
      <c r="F34" s="166" t="e">
        <f>#REF!</f>
        <v>#REF!</v>
      </c>
      <c r="G34" s="167" t="e">
        <f>#REF!</f>
        <v>#REF!</v>
      </c>
      <c r="H34" s="166"/>
      <c r="I34" s="166" t="e">
        <f>#REF!</f>
        <v>#REF!</v>
      </c>
      <c r="J34" s="166" t="e">
        <f>#REF!</f>
        <v>#REF!</v>
      </c>
      <c r="K34" s="167" t="e">
        <f>#REF!</f>
        <v>#REF!</v>
      </c>
      <c r="L34" s="168" t="e">
        <f>#REF!</f>
        <v>#REF!</v>
      </c>
      <c r="N34" s="128"/>
      <c r="O34" s="139" t="s">
        <v>348</v>
      </c>
      <c r="P34" s="139" t="s">
        <v>243</v>
      </c>
      <c r="Q34" s="139" t="s">
        <v>349</v>
      </c>
      <c r="R34" s="139"/>
      <c r="S34" s="139">
        <v>1998</v>
      </c>
      <c r="T34" s="139">
        <v>1998</v>
      </c>
      <c r="U34" s="128"/>
    </row>
    <row r="35" spans="1:21" ht="15" customHeight="1">
      <c r="A35" s="164">
        <v>31</v>
      </c>
      <c r="B35" s="165" t="e">
        <f>#REF!</f>
        <v>#REF!</v>
      </c>
      <c r="C35" s="165" t="e">
        <f>#REF!</f>
        <v>#REF!</v>
      </c>
      <c r="D35" s="166"/>
      <c r="E35" s="166" t="e">
        <f>#REF!</f>
        <v>#REF!</v>
      </c>
      <c r="F35" s="166" t="e">
        <f>#REF!</f>
        <v>#REF!</v>
      </c>
      <c r="G35" s="167" t="e">
        <f>#REF!</f>
        <v>#REF!</v>
      </c>
      <c r="H35" s="166"/>
      <c r="I35" s="166" t="e">
        <f>#REF!</f>
        <v>#REF!</v>
      </c>
      <c r="J35" s="166" t="e">
        <f>#REF!</f>
        <v>#REF!</v>
      </c>
      <c r="K35" s="167" t="e">
        <f>#REF!</f>
        <v>#REF!</v>
      </c>
      <c r="L35" s="168" t="e">
        <f>#REF!</f>
        <v>#REF!</v>
      </c>
      <c r="N35" s="128"/>
      <c r="O35" s="139" t="s">
        <v>350</v>
      </c>
      <c r="P35" s="139" t="s">
        <v>268</v>
      </c>
      <c r="Q35" s="139" t="s">
        <v>351</v>
      </c>
      <c r="R35" s="139"/>
      <c r="S35" s="139">
        <v>1998</v>
      </c>
      <c r="T35" s="139">
        <v>1998</v>
      </c>
      <c r="U35" s="128"/>
    </row>
    <row r="36" spans="1:21" ht="15" customHeight="1">
      <c r="A36" s="164">
        <v>32</v>
      </c>
      <c r="B36" s="165" t="e">
        <f>#REF!</f>
        <v>#REF!</v>
      </c>
      <c r="C36" s="165" t="e">
        <f>#REF!</f>
        <v>#REF!</v>
      </c>
      <c r="D36" s="166"/>
      <c r="E36" s="166" t="e">
        <f>#REF!</f>
        <v>#REF!</v>
      </c>
      <c r="F36" s="166" t="e">
        <f>#REF!</f>
        <v>#REF!</v>
      </c>
      <c r="G36" s="167" t="e">
        <f>#REF!</f>
        <v>#REF!</v>
      </c>
      <c r="H36" s="166"/>
      <c r="I36" s="166" t="e">
        <f>#REF!</f>
        <v>#REF!</v>
      </c>
      <c r="J36" s="166" t="e">
        <f>#REF!</f>
        <v>#REF!</v>
      </c>
      <c r="K36" s="167" t="e">
        <f>#REF!</f>
        <v>#REF!</v>
      </c>
      <c r="L36" s="168" t="e">
        <f>#REF!</f>
        <v>#REF!</v>
      </c>
      <c r="N36" s="128"/>
      <c r="O36" s="139" t="s">
        <v>352</v>
      </c>
      <c r="P36" s="139" t="s">
        <v>189</v>
      </c>
      <c r="Q36" s="139" t="s">
        <v>353</v>
      </c>
      <c r="R36" s="139"/>
      <c r="S36" s="139">
        <v>1998</v>
      </c>
      <c r="T36" s="139">
        <v>1998</v>
      </c>
      <c r="U36" s="128"/>
    </row>
    <row r="37" spans="1:20" ht="15" customHeight="1">
      <c r="A37" s="164">
        <v>33</v>
      </c>
      <c r="B37" s="165" t="e">
        <f>#REF!</f>
        <v>#REF!</v>
      </c>
      <c r="C37" s="165" t="e">
        <f>#REF!</f>
        <v>#REF!</v>
      </c>
      <c r="D37" s="166"/>
      <c r="E37" s="166" t="e">
        <f>#REF!</f>
        <v>#REF!</v>
      </c>
      <c r="F37" s="166" t="e">
        <f>#REF!</f>
        <v>#REF!</v>
      </c>
      <c r="G37" s="167" t="e">
        <f>#REF!</f>
        <v>#REF!</v>
      </c>
      <c r="H37" s="166"/>
      <c r="I37" s="166" t="e">
        <f>#REF!</f>
        <v>#REF!</v>
      </c>
      <c r="J37" s="166" t="e">
        <f>#REF!</f>
        <v>#REF!</v>
      </c>
      <c r="K37" s="167" t="e">
        <f>#REF!</f>
        <v>#REF!</v>
      </c>
      <c r="L37" s="168" t="e">
        <f>#REF!</f>
        <v>#REF!</v>
      </c>
      <c r="N37" s="128"/>
      <c r="O37" s="139" t="s">
        <v>28</v>
      </c>
      <c r="P37" s="139" t="s">
        <v>28</v>
      </c>
      <c r="Q37" s="139" t="s">
        <v>28</v>
      </c>
      <c r="R37" s="139"/>
      <c r="S37" s="139" t="s">
        <v>28</v>
      </c>
      <c r="T37" s="139" t="s">
        <v>28</v>
      </c>
    </row>
    <row r="38" spans="1:20" ht="15" customHeight="1">
      <c r="A38" s="164">
        <v>34</v>
      </c>
      <c r="B38" s="165" t="e">
        <f>#REF!</f>
        <v>#REF!</v>
      </c>
      <c r="C38" s="165" t="e">
        <f>#REF!</f>
        <v>#REF!</v>
      </c>
      <c r="D38" s="166"/>
      <c r="E38" s="166" t="e">
        <f>#REF!</f>
        <v>#REF!</v>
      </c>
      <c r="F38" s="166" t="e">
        <f>#REF!</f>
        <v>#REF!</v>
      </c>
      <c r="G38" s="167" t="e">
        <f>#REF!</f>
        <v>#REF!</v>
      </c>
      <c r="H38" s="166"/>
      <c r="I38" s="166" t="e">
        <f>#REF!</f>
        <v>#REF!</v>
      </c>
      <c r="J38" s="166" t="e">
        <f>#REF!</f>
        <v>#REF!</v>
      </c>
      <c r="K38" s="167" t="e">
        <f>#REF!</f>
        <v>#REF!</v>
      </c>
      <c r="L38" s="168" t="e">
        <f>#REF!</f>
        <v>#REF!</v>
      </c>
      <c r="N38" s="128"/>
      <c r="O38" s="139" t="s">
        <v>28</v>
      </c>
      <c r="P38" s="139" t="s">
        <v>28</v>
      </c>
      <c r="Q38" s="139" t="s">
        <v>28</v>
      </c>
      <c r="R38" s="139"/>
      <c r="S38" s="139" t="s">
        <v>28</v>
      </c>
      <c r="T38" s="139" t="s">
        <v>28</v>
      </c>
    </row>
    <row r="39" spans="1:20" ht="15" customHeight="1">
      <c r="A39" s="164">
        <v>35</v>
      </c>
      <c r="B39" s="165" t="e">
        <f>#REF!</f>
        <v>#REF!</v>
      </c>
      <c r="C39" s="165" t="e">
        <f>#REF!</f>
        <v>#REF!</v>
      </c>
      <c r="D39" s="166"/>
      <c r="E39" s="166" t="e">
        <f>#REF!</f>
        <v>#REF!</v>
      </c>
      <c r="F39" s="166" t="e">
        <f>#REF!</f>
        <v>#REF!</v>
      </c>
      <c r="G39" s="167" t="e">
        <f>#REF!</f>
        <v>#REF!</v>
      </c>
      <c r="H39" s="166"/>
      <c r="I39" s="166" t="e">
        <f>#REF!</f>
        <v>#REF!</v>
      </c>
      <c r="J39" s="166" t="e">
        <f>#REF!</f>
        <v>#REF!</v>
      </c>
      <c r="K39" s="167" t="e">
        <f>#REF!</f>
        <v>#REF!</v>
      </c>
      <c r="L39" s="168" t="e">
        <f>#REF!</f>
        <v>#REF!</v>
      </c>
      <c r="N39" s="128"/>
      <c r="O39" s="139" t="s">
        <v>28</v>
      </c>
      <c r="P39" s="139" t="s">
        <v>28</v>
      </c>
      <c r="Q39" s="139" t="s">
        <v>28</v>
      </c>
      <c r="R39" s="139"/>
      <c r="S39" s="139" t="s">
        <v>28</v>
      </c>
      <c r="T39" s="139" t="s">
        <v>28</v>
      </c>
    </row>
    <row r="40" spans="1:20" ht="15" customHeight="1">
      <c r="A40" s="164">
        <v>36</v>
      </c>
      <c r="B40" s="165" t="e">
        <f>#REF!</f>
        <v>#REF!</v>
      </c>
      <c r="C40" s="165" t="e">
        <f>#REF!</f>
        <v>#REF!</v>
      </c>
      <c r="D40" s="166"/>
      <c r="E40" s="166" t="e">
        <f>#REF!</f>
        <v>#REF!</v>
      </c>
      <c r="F40" s="166" t="e">
        <f>#REF!</f>
        <v>#REF!</v>
      </c>
      <c r="G40" s="167" t="e">
        <f>#REF!</f>
        <v>#REF!</v>
      </c>
      <c r="H40" s="166"/>
      <c r="I40" s="166" t="e">
        <f>#REF!</f>
        <v>#REF!</v>
      </c>
      <c r="J40" s="166" t="e">
        <f>#REF!</f>
        <v>#REF!</v>
      </c>
      <c r="K40" s="167" t="e">
        <f>#REF!</f>
        <v>#REF!</v>
      </c>
      <c r="L40" s="168" t="e">
        <f>#REF!</f>
        <v>#REF!</v>
      </c>
      <c r="N40" s="128"/>
      <c r="O40" s="139" t="s">
        <v>28</v>
      </c>
      <c r="P40" s="139" t="s">
        <v>28</v>
      </c>
      <c r="Q40" s="139" t="s">
        <v>28</v>
      </c>
      <c r="R40" s="139"/>
      <c r="S40" s="139" t="s">
        <v>28</v>
      </c>
      <c r="T40" s="139" t="s">
        <v>28</v>
      </c>
    </row>
    <row r="41" spans="1:20" ht="15" customHeight="1">
      <c r="A41" s="164">
        <v>37</v>
      </c>
      <c r="B41" s="165" t="e">
        <f>#REF!</f>
        <v>#REF!</v>
      </c>
      <c r="C41" s="165" t="e">
        <f>#REF!</f>
        <v>#REF!</v>
      </c>
      <c r="D41" s="166"/>
      <c r="E41" s="166" t="e">
        <f>#REF!</f>
        <v>#REF!</v>
      </c>
      <c r="F41" s="166" t="e">
        <f>#REF!</f>
        <v>#REF!</v>
      </c>
      <c r="G41" s="167" t="e">
        <f>#REF!</f>
        <v>#REF!</v>
      </c>
      <c r="H41" s="166"/>
      <c r="I41" s="166" t="e">
        <f>#REF!</f>
        <v>#REF!</v>
      </c>
      <c r="J41" s="166" t="e">
        <f>#REF!</f>
        <v>#REF!</v>
      </c>
      <c r="K41" s="167" t="e">
        <f>#REF!</f>
        <v>#REF!</v>
      </c>
      <c r="L41" s="168" t="e">
        <f>#REF!</f>
        <v>#REF!</v>
      </c>
      <c r="N41" s="128"/>
      <c r="O41" s="139" t="s">
        <v>28</v>
      </c>
      <c r="P41" s="139" t="s">
        <v>28</v>
      </c>
      <c r="Q41" s="139" t="s">
        <v>28</v>
      </c>
      <c r="R41" s="139"/>
      <c r="S41" s="139" t="s">
        <v>28</v>
      </c>
      <c r="T41" s="139" t="s">
        <v>28</v>
      </c>
    </row>
    <row r="42" spans="1:20" ht="15" customHeight="1">
      <c r="A42" s="164">
        <v>38</v>
      </c>
      <c r="B42" s="165" t="e">
        <f>#REF!</f>
        <v>#REF!</v>
      </c>
      <c r="C42" s="165" t="e">
        <f>#REF!</f>
        <v>#REF!</v>
      </c>
      <c r="D42" s="166"/>
      <c r="E42" s="166" t="e">
        <f>#REF!</f>
        <v>#REF!</v>
      </c>
      <c r="F42" s="166" t="e">
        <f>#REF!</f>
        <v>#REF!</v>
      </c>
      <c r="G42" s="167" t="e">
        <f>#REF!</f>
        <v>#REF!</v>
      </c>
      <c r="H42" s="166"/>
      <c r="I42" s="166" t="e">
        <f>#REF!</f>
        <v>#REF!</v>
      </c>
      <c r="J42" s="166" t="e">
        <f>#REF!</f>
        <v>#REF!</v>
      </c>
      <c r="K42" s="167" t="e">
        <f>#REF!</f>
        <v>#REF!</v>
      </c>
      <c r="L42" s="168" t="e">
        <f>#REF!</f>
        <v>#REF!</v>
      </c>
      <c r="N42" s="128"/>
      <c r="O42" s="139" t="s">
        <v>28</v>
      </c>
      <c r="P42" s="139" t="s">
        <v>28</v>
      </c>
      <c r="Q42" s="139" t="s">
        <v>28</v>
      </c>
      <c r="R42" s="139"/>
      <c r="S42" s="139" t="s">
        <v>28</v>
      </c>
      <c r="T42" s="139" t="s">
        <v>28</v>
      </c>
    </row>
    <row r="43" spans="1:20" ht="15" customHeight="1">
      <c r="A43" s="164">
        <v>39</v>
      </c>
      <c r="B43" s="165" t="e">
        <f>#REF!</f>
        <v>#REF!</v>
      </c>
      <c r="C43" s="165" t="e">
        <f>#REF!</f>
        <v>#REF!</v>
      </c>
      <c r="D43" s="166"/>
      <c r="E43" s="166" t="e">
        <f>#REF!</f>
        <v>#REF!</v>
      </c>
      <c r="F43" s="166" t="e">
        <f>#REF!</f>
        <v>#REF!</v>
      </c>
      <c r="G43" s="167" t="e">
        <f>#REF!</f>
        <v>#REF!</v>
      </c>
      <c r="H43" s="166"/>
      <c r="I43" s="166" t="e">
        <f>#REF!</f>
        <v>#REF!</v>
      </c>
      <c r="J43" s="166" t="e">
        <f>#REF!</f>
        <v>#REF!</v>
      </c>
      <c r="K43" s="167" t="e">
        <f>#REF!</f>
        <v>#REF!</v>
      </c>
      <c r="L43" s="168" t="e">
        <f>#REF!</f>
        <v>#REF!</v>
      </c>
      <c r="N43" s="128"/>
      <c r="O43" s="139" t="s">
        <v>28</v>
      </c>
      <c r="P43" s="139" t="s">
        <v>28</v>
      </c>
      <c r="Q43" s="139" t="s">
        <v>28</v>
      </c>
      <c r="R43" s="139"/>
      <c r="S43" s="139" t="s">
        <v>28</v>
      </c>
      <c r="T43" s="139" t="s">
        <v>28</v>
      </c>
    </row>
    <row r="44" spans="1:20" ht="15" customHeight="1">
      <c r="A44" s="164">
        <v>40</v>
      </c>
      <c r="B44" s="165" t="e">
        <f>#REF!</f>
        <v>#REF!</v>
      </c>
      <c r="C44" s="165" t="e">
        <f>#REF!</f>
        <v>#REF!</v>
      </c>
      <c r="D44" s="166"/>
      <c r="E44" s="166" t="e">
        <f>#REF!</f>
        <v>#REF!</v>
      </c>
      <c r="F44" s="166" t="e">
        <f>#REF!</f>
        <v>#REF!</v>
      </c>
      <c r="G44" s="167" t="e">
        <f>#REF!</f>
        <v>#REF!</v>
      </c>
      <c r="H44" s="166"/>
      <c r="I44" s="166" t="e">
        <f>#REF!</f>
        <v>#REF!</v>
      </c>
      <c r="J44" s="166" t="e">
        <f>#REF!</f>
        <v>#REF!</v>
      </c>
      <c r="K44" s="167" t="e">
        <f>#REF!</f>
        <v>#REF!</v>
      </c>
      <c r="L44" s="168" t="e">
        <f>#REF!</f>
        <v>#REF!</v>
      </c>
      <c r="N44" s="128"/>
      <c r="O44" s="139" t="s">
        <v>28</v>
      </c>
      <c r="P44" s="139" t="s">
        <v>28</v>
      </c>
      <c r="Q44" s="139" t="s">
        <v>28</v>
      </c>
      <c r="R44" s="139"/>
      <c r="S44" s="139" t="s">
        <v>28</v>
      </c>
      <c r="T44" s="139" t="s">
        <v>28</v>
      </c>
    </row>
    <row r="45" spans="1:20" ht="15" customHeight="1">
      <c r="A45" s="164">
        <v>41</v>
      </c>
      <c r="B45" s="165" t="e">
        <f>#REF!</f>
        <v>#REF!</v>
      </c>
      <c r="C45" s="165" t="e">
        <f>#REF!</f>
        <v>#REF!</v>
      </c>
      <c r="D45" s="166"/>
      <c r="E45" s="166" t="e">
        <f>#REF!</f>
        <v>#REF!</v>
      </c>
      <c r="F45" s="166" t="e">
        <f>#REF!</f>
        <v>#REF!</v>
      </c>
      <c r="G45" s="167" t="e">
        <f>#REF!</f>
        <v>#REF!</v>
      </c>
      <c r="H45" s="166"/>
      <c r="I45" s="166" t="e">
        <f>#REF!</f>
        <v>#REF!</v>
      </c>
      <c r="J45" s="166" t="e">
        <f>#REF!</f>
        <v>#REF!</v>
      </c>
      <c r="K45" s="167" t="e">
        <f>#REF!</f>
        <v>#REF!</v>
      </c>
      <c r="L45" s="168" t="e">
        <f>#REF!</f>
        <v>#REF!</v>
      </c>
      <c r="N45" s="128"/>
      <c r="O45" s="139" t="s">
        <v>28</v>
      </c>
      <c r="P45" s="139" t="s">
        <v>28</v>
      </c>
      <c r="Q45" s="139" t="s">
        <v>28</v>
      </c>
      <c r="R45" s="139"/>
      <c r="S45" s="139" t="s">
        <v>28</v>
      </c>
      <c r="T45" s="139" t="s">
        <v>28</v>
      </c>
    </row>
    <row r="46" spans="1:20" ht="15" customHeight="1">
      <c r="A46" s="164">
        <v>42</v>
      </c>
      <c r="B46" s="165" t="e">
        <f>#REF!</f>
        <v>#REF!</v>
      </c>
      <c r="C46" s="165" t="e">
        <f>#REF!</f>
        <v>#REF!</v>
      </c>
      <c r="D46" s="166"/>
      <c r="E46" s="166" t="e">
        <f>#REF!</f>
        <v>#REF!</v>
      </c>
      <c r="F46" s="166" t="e">
        <f>#REF!</f>
        <v>#REF!</v>
      </c>
      <c r="G46" s="167" t="e">
        <f>#REF!</f>
        <v>#REF!</v>
      </c>
      <c r="H46" s="166"/>
      <c r="I46" s="166" t="e">
        <f>#REF!</f>
        <v>#REF!</v>
      </c>
      <c r="J46" s="166" t="e">
        <f>#REF!</f>
        <v>#REF!</v>
      </c>
      <c r="K46" s="167" t="e">
        <f>#REF!</f>
        <v>#REF!</v>
      </c>
      <c r="L46" s="168" t="e">
        <f>#REF!</f>
        <v>#REF!</v>
      </c>
      <c r="N46" s="128"/>
      <c r="O46" s="139" t="s">
        <v>28</v>
      </c>
      <c r="P46" s="139" t="s">
        <v>28</v>
      </c>
      <c r="Q46" s="139" t="s">
        <v>28</v>
      </c>
      <c r="R46" s="139"/>
      <c r="S46" s="139" t="s">
        <v>28</v>
      </c>
      <c r="T46" s="139" t="s">
        <v>28</v>
      </c>
    </row>
    <row r="47" spans="1:20" ht="15" customHeight="1">
      <c r="A47" s="164">
        <v>43</v>
      </c>
      <c r="B47" s="165" t="e">
        <f>#REF!</f>
        <v>#REF!</v>
      </c>
      <c r="C47" s="165" t="e">
        <f>#REF!</f>
        <v>#REF!</v>
      </c>
      <c r="D47" s="166"/>
      <c r="E47" s="166" t="e">
        <f>#REF!</f>
        <v>#REF!</v>
      </c>
      <c r="F47" s="166" t="e">
        <f>#REF!</f>
        <v>#REF!</v>
      </c>
      <c r="G47" s="167" t="e">
        <f>#REF!</f>
        <v>#REF!</v>
      </c>
      <c r="H47" s="166"/>
      <c r="I47" s="166" t="e">
        <f>#REF!</f>
        <v>#REF!</v>
      </c>
      <c r="J47" s="166" t="e">
        <f>#REF!</f>
        <v>#REF!</v>
      </c>
      <c r="K47" s="167" t="e">
        <f>#REF!</f>
        <v>#REF!</v>
      </c>
      <c r="L47" s="168" t="e">
        <f>#REF!</f>
        <v>#REF!</v>
      </c>
      <c r="N47" s="128"/>
      <c r="O47" s="139" t="s">
        <v>28</v>
      </c>
      <c r="P47" s="139" t="s">
        <v>28</v>
      </c>
      <c r="Q47" s="139" t="s">
        <v>28</v>
      </c>
      <c r="R47" s="139"/>
      <c r="S47" s="139" t="s">
        <v>28</v>
      </c>
      <c r="T47" s="139" t="s">
        <v>28</v>
      </c>
    </row>
    <row r="48" spans="1:20" ht="15" customHeight="1">
      <c r="A48" s="164">
        <v>44</v>
      </c>
      <c r="B48" s="165" t="e">
        <f>#REF!</f>
        <v>#REF!</v>
      </c>
      <c r="C48" s="165" t="e">
        <f>#REF!</f>
        <v>#REF!</v>
      </c>
      <c r="D48" s="166"/>
      <c r="E48" s="166" t="e">
        <f>#REF!</f>
        <v>#REF!</v>
      </c>
      <c r="F48" s="166" t="e">
        <f>#REF!</f>
        <v>#REF!</v>
      </c>
      <c r="G48" s="167" t="e">
        <f>#REF!</f>
        <v>#REF!</v>
      </c>
      <c r="H48" s="166"/>
      <c r="I48" s="166" t="e">
        <f>#REF!</f>
        <v>#REF!</v>
      </c>
      <c r="J48" s="166" t="e">
        <f>#REF!</f>
        <v>#REF!</v>
      </c>
      <c r="K48" s="167" t="e">
        <f>#REF!</f>
        <v>#REF!</v>
      </c>
      <c r="L48" s="168" t="e">
        <f>#REF!</f>
        <v>#REF!</v>
      </c>
      <c r="N48" s="128"/>
      <c r="O48" s="139" t="s">
        <v>28</v>
      </c>
      <c r="P48" s="139" t="s">
        <v>28</v>
      </c>
      <c r="Q48" s="139" t="s">
        <v>28</v>
      </c>
      <c r="R48" s="139"/>
      <c r="S48" s="139" t="s">
        <v>28</v>
      </c>
      <c r="T48" s="139" t="s">
        <v>28</v>
      </c>
    </row>
    <row r="49" spans="1:20" ht="15" customHeight="1">
      <c r="A49" s="164">
        <v>45</v>
      </c>
      <c r="B49" s="165" t="e">
        <f>#REF!</f>
        <v>#REF!</v>
      </c>
      <c r="C49" s="165" t="e">
        <f>#REF!</f>
        <v>#REF!</v>
      </c>
      <c r="D49" s="166"/>
      <c r="E49" s="166" t="e">
        <f>#REF!</f>
        <v>#REF!</v>
      </c>
      <c r="F49" s="166" t="e">
        <f>#REF!</f>
        <v>#REF!</v>
      </c>
      <c r="G49" s="167" t="e">
        <f>#REF!</f>
        <v>#REF!</v>
      </c>
      <c r="H49" s="166"/>
      <c r="I49" s="166" t="e">
        <f>#REF!</f>
        <v>#REF!</v>
      </c>
      <c r="J49" s="166" t="e">
        <f>#REF!</f>
        <v>#REF!</v>
      </c>
      <c r="K49" s="167" t="e">
        <f>#REF!</f>
        <v>#REF!</v>
      </c>
      <c r="L49" s="168" t="e">
        <f>#REF!</f>
        <v>#REF!</v>
      </c>
      <c r="N49" s="128"/>
      <c r="O49" s="139" t="s">
        <v>28</v>
      </c>
      <c r="P49" s="139" t="s">
        <v>28</v>
      </c>
      <c r="Q49" s="139" t="s">
        <v>28</v>
      </c>
      <c r="R49" s="139"/>
      <c r="S49" s="139" t="s">
        <v>28</v>
      </c>
      <c r="T49" s="139" t="s">
        <v>28</v>
      </c>
    </row>
    <row r="50" spans="1:20" ht="15" customHeight="1">
      <c r="A50" s="164">
        <v>46</v>
      </c>
      <c r="B50" s="165" t="e">
        <f>#REF!</f>
        <v>#REF!</v>
      </c>
      <c r="C50" s="165" t="e">
        <f>#REF!</f>
        <v>#REF!</v>
      </c>
      <c r="D50" s="166"/>
      <c r="E50" s="166" t="e">
        <f>#REF!</f>
        <v>#REF!</v>
      </c>
      <c r="F50" s="166" t="e">
        <f>#REF!</f>
        <v>#REF!</v>
      </c>
      <c r="G50" s="167" t="e">
        <f>#REF!</f>
        <v>#REF!</v>
      </c>
      <c r="H50" s="166"/>
      <c r="I50" s="166" t="e">
        <f>#REF!</f>
        <v>#REF!</v>
      </c>
      <c r="J50" s="166" t="e">
        <f>#REF!</f>
        <v>#REF!</v>
      </c>
      <c r="K50" s="167" t="e">
        <f>#REF!</f>
        <v>#REF!</v>
      </c>
      <c r="L50" s="168" t="e">
        <f>#REF!</f>
        <v>#REF!</v>
      </c>
      <c r="N50" s="128"/>
      <c r="O50" s="139" t="s">
        <v>28</v>
      </c>
      <c r="P50" s="139" t="s">
        <v>28</v>
      </c>
      <c r="Q50" s="139" t="s">
        <v>28</v>
      </c>
      <c r="R50" s="139"/>
      <c r="S50" s="139" t="s">
        <v>28</v>
      </c>
      <c r="T50" s="139" t="s">
        <v>28</v>
      </c>
    </row>
    <row r="51" spans="1:20" ht="15" customHeight="1">
      <c r="A51" s="164">
        <v>47</v>
      </c>
      <c r="B51" s="165" t="e">
        <f>#REF!</f>
        <v>#REF!</v>
      </c>
      <c r="C51" s="165" t="e">
        <f>#REF!</f>
        <v>#REF!</v>
      </c>
      <c r="D51" s="166"/>
      <c r="E51" s="166" t="e">
        <f>#REF!</f>
        <v>#REF!</v>
      </c>
      <c r="F51" s="166" t="e">
        <f>#REF!</f>
        <v>#REF!</v>
      </c>
      <c r="G51" s="167" t="e">
        <f>#REF!</f>
        <v>#REF!</v>
      </c>
      <c r="H51" s="166"/>
      <c r="I51" s="166" t="e">
        <f>#REF!</f>
        <v>#REF!</v>
      </c>
      <c r="J51" s="166" t="e">
        <f>#REF!</f>
        <v>#REF!</v>
      </c>
      <c r="K51" s="167" t="e">
        <f>#REF!</f>
        <v>#REF!</v>
      </c>
      <c r="L51" s="168" t="e">
        <f>#REF!</f>
        <v>#REF!</v>
      </c>
      <c r="N51" s="128"/>
      <c r="O51" s="139" t="s">
        <v>28</v>
      </c>
      <c r="P51" s="139" t="s">
        <v>28</v>
      </c>
      <c r="Q51" s="139" t="s">
        <v>28</v>
      </c>
      <c r="R51" s="139"/>
      <c r="S51" s="139" t="s">
        <v>28</v>
      </c>
      <c r="T51" s="139" t="s">
        <v>28</v>
      </c>
    </row>
    <row r="52" spans="1:20" ht="15" customHeight="1">
      <c r="A52" s="164">
        <v>48</v>
      </c>
      <c r="B52" s="165" t="e">
        <f>#REF!</f>
        <v>#REF!</v>
      </c>
      <c r="C52" s="165" t="e">
        <f>#REF!</f>
        <v>#REF!</v>
      </c>
      <c r="D52" s="166"/>
      <c r="E52" s="166" t="e">
        <f>#REF!</f>
        <v>#REF!</v>
      </c>
      <c r="F52" s="166" t="e">
        <f>#REF!</f>
        <v>#REF!</v>
      </c>
      <c r="G52" s="167" t="e">
        <f>#REF!</f>
        <v>#REF!</v>
      </c>
      <c r="H52" s="166"/>
      <c r="I52" s="166" t="e">
        <f>#REF!</f>
        <v>#REF!</v>
      </c>
      <c r="J52" s="166" t="e">
        <f>#REF!</f>
        <v>#REF!</v>
      </c>
      <c r="K52" s="167" t="e">
        <f>#REF!</f>
        <v>#REF!</v>
      </c>
      <c r="L52" s="168" t="e">
        <f>#REF!</f>
        <v>#REF!</v>
      </c>
      <c r="N52" s="128"/>
      <c r="O52" s="139" t="s">
        <v>28</v>
      </c>
      <c r="P52" s="139" t="s">
        <v>28</v>
      </c>
      <c r="Q52" s="139" t="s">
        <v>28</v>
      </c>
      <c r="R52" s="139"/>
      <c r="S52" s="139" t="s">
        <v>28</v>
      </c>
      <c r="T52" s="139" t="s">
        <v>28</v>
      </c>
    </row>
    <row r="53" spans="1:20" ht="15" customHeight="1">
      <c r="A53" s="164">
        <v>49</v>
      </c>
      <c r="B53" s="165" t="e">
        <f>#REF!</f>
        <v>#REF!</v>
      </c>
      <c r="C53" s="165" t="e">
        <f>#REF!</f>
        <v>#REF!</v>
      </c>
      <c r="D53" s="166"/>
      <c r="E53" s="166" t="e">
        <f>#REF!</f>
        <v>#REF!</v>
      </c>
      <c r="F53" s="166" t="e">
        <f>#REF!</f>
        <v>#REF!</v>
      </c>
      <c r="G53" s="167" t="e">
        <f>#REF!</f>
        <v>#REF!</v>
      </c>
      <c r="H53" s="166"/>
      <c r="I53" s="166" t="e">
        <f>#REF!</f>
        <v>#REF!</v>
      </c>
      <c r="J53" s="166" t="e">
        <f>#REF!</f>
        <v>#REF!</v>
      </c>
      <c r="K53" s="167" t="e">
        <f>#REF!</f>
        <v>#REF!</v>
      </c>
      <c r="L53" s="168" t="e">
        <f>#REF!</f>
        <v>#REF!</v>
      </c>
      <c r="N53" s="128"/>
      <c r="O53" s="139" t="s">
        <v>28</v>
      </c>
      <c r="P53" s="139" t="s">
        <v>28</v>
      </c>
      <c r="Q53" s="139" t="s">
        <v>28</v>
      </c>
      <c r="R53" s="139"/>
      <c r="S53" s="139" t="s">
        <v>28</v>
      </c>
      <c r="T53" s="139" t="s">
        <v>28</v>
      </c>
    </row>
    <row r="54" spans="1:20" ht="15" customHeight="1">
      <c r="A54" s="164">
        <v>50</v>
      </c>
      <c r="B54" s="165" t="e">
        <f>#REF!</f>
        <v>#REF!</v>
      </c>
      <c r="C54" s="165" t="e">
        <f>#REF!</f>
        <v>#REF!</v>
      </c>
      <c r="D54" s="166"/>
      <c r="E54" s="166" t="e">
        <f>#REF!</f>
        <v>#REF!</v>
      </c>
      <c r="F54" s="166" t="e">
        <f>#REF!</f>
        <v>#REF!</v>
      </c>
      <c r="G54" s="167" t="e">
        <f>#REF!</f>
        <v>#REF!</v>
      </c>
      <c r="H54" s="166"/>
      <c r="I54" s="166" t="e">
        <f>#REF!</f>
        <v>#REF!</v>
      </c>
      <c r="J54" s="166" t="e">
        <f>#REF!</f>
        <v>#REF!</v>
      </c>
      <c r="K54" s="167" t="e">
        <f>#REF!</f>
        <v>#REF!</v>
      </c>
      <c r="L54" s="168" t="e">
        <f>#REF!</f>
        <v>#REF!</v>
      </c>
      <c r="N54" s="128"/>
      <c r="O54" s="139" t="s">
        <v>28</v>
      </c>
      <c r="P54" s="139" t="s">
        <v>28</v>
      </c>
      <c r="Q54" s="139" t="s">
        <v>28</v>
      </c>
      <c r="R54" s="139"/>
      <c r="S54" s="139" t="s">
        <v>28</v>
      </c>
      <c r="T54" s="139" t="s">
        <v>28</v>
      </c>
    </row>
    <row r="55" spans="1:20" ht="15" customHeight="1">
      <c r="A55" s="164">
        <v>51</v>
      </c>
      <c r="B55" s="165" t="e">
        <f>#REF!</f>
        <v>#REF!</v>
      </c>
      <c r="C55" s="165" t="e">
        <f>#REF!</f>
        <v>#REF!</v>
      </c>
      <c r="D55" s="166"/>
      <c r="E55" s="166" t="e">
        <f>#REF!</f>
        <v>#REF!</v>
      </c>
      <c r="F55" s="166" t="e">
        <f>#REF!</f>
        <v>#REF!</v>
      </c>
      <c r="G55" s="167" t="e">
        <f>#REF!</f>
        <v>#REF!</v>
      </c>
      <c r="H55" s="166"/>
      <c r="I55" s="166" t="e">
        <f>#REF!</f>
        <v>#REF!</v>
      </c>
      <c r="J55" s="166" t="e">
        <f>#REF!</f>
        <v>#REF!</v>
      </c>
      <c r="K55" s="167" t="e">
        <f>#REF!</f>
        <v>#REF!</v>
      </c>
      <c r="L55" s="168" t="e">
        <f>#REF!</f>
        <v>#REF!</v>
      </c>
      <c r="N55" s="128"/>
      <c r="O55" s="139" t="s">
        <v>28</v>
      </c>
      <c r="P55" s="139" t="s">
        <v>28</v>
      </c>
      <c r="Q55" s="139" t="s">
        <v>28</v>
      </c>
      <c r="R55" s="139"/>
      <c r="S55" s="139" t="s">
        <v>28</v>
      </c>
      <c r="T55" s="139" t="s">
        <v>28</v>
      </c>
    </row>
    <row r="56" spans="1:20" ht="15" customHeight="1">
      <c r="A56" s="164">
        <v>52</v>
      </c>
      <c r="B56" s="165" t="e">
        <f>#REF!</f>
        <v>#REF!</v>
      </c>
      <c r="C56" s="165" t="e">
        <f>#REF!</f>
        <v>#REF!</v>
      </c>
      <c r="D56" s="166"/>
      <c r="E56" s="166" t="e">
        <f>#REF!</f>
        <v>#REF!</v>
      </c>
      <c r="F56" s="166" t="e">
        <f>#REF!</f>
        <v>#REF!</v>
      </c>
      <c r="G56" s="167" t="e">
        <f>#REF!</f>
        <v>#REF!</v>
      </c>
      <c r="H56" s="166"/>
      <c r="I56" s="166" t="e">
        <f>#REF!</f>
        <v>#REF!</v>
      </c>
      <c r="J56" s="166" t="e">
        <f>#REF!</f>
        <v>#REF!</v>
      </c>
      <c r="K56" s="167" t="e">
        <f>#REF!</f>
        <v>#REF!</v>
      </c>
      <c r="L56" s="168" t="e">
        <f>#REF!</f>
        <v>#REF!</v>
      </c>
      <c r="N56" s="128"/>
      <c r="O56" s="139" t="s">
        <v>28</v>
      </c>
      <c r="P56" s="139" t="s">
        <v>28</v>
      </c>
      <c r="Q56" s="139" t="s">
        <v>28</v>
      </c>
      <c r="R56" s="139"/>
      <c r="S56" s="139" t="s">
        <v>28</v>
      </c>
      <c r="T56" s="139" t="s">
        <v>28</v>
      </c>
    </row>
    <row r="57" spans="1:20" ht="15" customHeight="1">
      <c r="A57" s="164">
        <v>53</v>
      </c>
      <c r="B57" s="165" t="e">
        <f>#REF!</f>
        <v>#REF!</v>
      </c>
      <c r="C57" s="165" t="e">
        <f>#REF!</f>
        <v>#REF!</v>
      </c>
      <c r="D57" s="166"/>
      <c r="E57" s="166" t="e">
        <f>#REF!</f>
        <v>#REF!</v>
      </c>
      <c r="F57" s="166" t="e">
        <f>#REF!</f>
        <v>#REF!</v>
      </c>
      <c r="G57" s="167" t="e">
        <f>#REF!</f>
        <v>#REF!</v>
      </c>
      <c r="H57" s="166"/>
      <c r="I57" s="166" t="e">
        <f>#REF!</f>
        <v>#REF!</v>
      </c>
      <c r="J57" s="166" t="e">
        <f>#REF!</f>
        <v>#REF!</v>
      </c>
      <c r="K57" s="167" t="e">
        <f>#REF!</f>
        <v>#REF!</v>
      </c>
      <c r="L57" s="168" t="e">
        <f>#REF!</f>
        <v>#REF!</v>
      </c>
      <c r="N57" s="128"/>
      <c r="O57" s="139" t="s">
        <v>28</v>
      </c>
      <c r="P57" s="139" t="s">
        <v>28</v>
      </c>
      <c r="Q57" s="139" t="s">
        <v>28</v>
      </c>
      <c r="R57" s="139"/>
      <c r="S57" s="139" t="s">
        <v>28</v>
      </c>
      <c r="T57" s="139" t="s">
        <v>28</v>
      </c>
    </row>
    <row r="58" spans="1:20" ht="15" customHeight="1">
      <c r="A58" s="164">
        <v>54</v>
      </c>
      <c r="B58" s="165" t="e">
        <f>#REF!</f>
        <v>#REF!</v>
      </c>
      <c r="C58" s="165" t="e">
        <f>#REF!</f>
        <v>#REF!</v>
      </c>
      <c r="D58" s="166"/>
      <c r="E58" s="166" t="e">
        <f>#REF!</f>
        <v>#REF!</v>
      </c>
      <c r="F58" s="166" t="e">
        <f>#REF!</f>
        <v>#REF!</v>
      </c>
      <c r="G58" s="167" t="e">
        <f>#REF!</f>
        <v>#REF!</v>
      </c>
      <c r="H58" s="166"/>
      <c r="I58" s="166" t="e">
        <f>#REF!</f>
        <v>#REF!</v>
      </c>
      <c r="J58" s="166" t="e">
        <f>#REF!</f>
        <v>#REF!</v>
      </c>
      <c r="K58" s="167" t="e">
        <f>#REF!</f>
        <v>#REF!</v>
      </c>
      <c r="L58" s="168" t="e">
        <f>#REF!</f>
        <v>#REF!</v>
      </c>
      <c r="N58" s="128"/>
      <c r="O58" s="139" t="s">
        <v>28</v>
      </c>
      <c r="P58" s="139" t="s">
        <v>28</v>
      </c>
      <c r="Q58" s="139" t="s">
        <v>28</v>
      </c>
      <c r="R58" s="139"/>
      <c r="S58" s="139" t="s">
        <v>28</v>
      </c>
      <c r="T58" s="139" t="s">
        <v>28</v>
      </c>
    </row>
    <row r="59" spans="1:20" ht="15" customHeight="1">
      <c r="A59" s="164">
        <v>55</v>
      </c>
      <c r="B59" s="165" t="e">
        <f>#REF!</f>
        <v>#REF!</v>
      </c>
      <c r="C59" s="165" t="e">
        <f>#REF!</f>
        <v>#REF!</v>
      </c>
      <c r="D59" s="166"/>
      <c r="E59" s="166" t="e">
        <f>#REF!</f>
        <v>#REF!</v>
      </c>
      <c r="F59" s="166" t="e">
        <f>#REF!</f>
        <v>#REF!</v>
      </c>
      <c r="G59" s="167" t="e">
        <f>#REF!</f>
        <v>#REF!</v>
      </c>
      <c r="H59" s="166"/>
      <c r="I59" s="166" t="e">
        <f>#REF!</f>
        <v>#REF!</v>
      </c>
      <c r="J59" s="166" t="e">
        <f>#REF!</f>
        <v>#REF!</v>
      </c>
      <c r="K59" s="167" t="e">
        <f>#REF!</f>
        <v>#REF!</v>
      </c>
      <c r="L59" s="168" t="e">
        <f>#REF!</f>
        <v>#REF!</v>
      </c>
      <c r="N59" s="128"/>
      <c r="O59" s="139" t="s">
        <v>28</v>
      </c>
      <c r="P59" s="139" t="s">
        <v>28</v>
      </c>
      <c r="Q59" s="139" t="s">
        <v>28</v>
      </c>
      <c r="R59" s="139"/>
      <c r="S59" s="139" t="s">
        <v>28</v>
      </c>
      <c r="T59" s="139" t="s">
        <v>28</v>
      </c>
    </row>
    <row r="60" spans="1:20" ht="15" customHeight="1">
      <c r="A60" s="164">
        <v>56</v>
      </c>
      <c r="B60" s="165" t="e">
        <f>#REF!</f>
        <v>#REF!</v>
      </c>
      <c r="C60" s="165" t="e">
        <f>#REF!</f>
        <v>#REF!</v>
      </c>
      <c r="D60" s="166"/>
      <c r="E60" s="166" t="e">
        <f>#REF!</f>
        <v>#REF!</v>
      </c>
      <c r="F60" s="166" t="e">
        <f>#REF!</f>
        <v>#REF!</v>
      </c>
      <c r="G60" s="167" t="e">
        <f>#REF!</f>
        <v>#REF!</v>
      </c>
      <c r="H60" s="166"/>
      <c r="I60" s="166" t="e">
        <f>#REF!</f>
        <v>#REF!</v>
      </c>
      <c r="J60" s="166" t="e">
        <f>#REF!</f>
        <v>#REF!</v>
      </c>
      <c r="K60" s="167" t="e">
        <f>#REF!</f>
        <v>#REF!</v>
      </c>
      <c r="L60" s="168" t="e">
        <f>#REF!</f>
        <v>#REF!</v>
      </c>
      <c r="N60" s="128"/>
      <c r="O60" s="139" t="s">
        <v>28</v>
      </c>
      <c r="P60" s="139" t="s">
        <v>28</v>
      </c>
      <c r="Q60" s="139" t="s">
        <v>28</v>
      </c>
      <c r="R60" s="139"/>
      <c r="S60" s="139" t="s">
        <v>28</v>
      </c>
      <c r="T60" s="139" t="s">
        <v>28</v>
      </c>
    </row>
    <row r="61" spans="1:20" ht="15" customHeight="1">
      <c r="A61" s="164">
        <v>57</v>
      </c>
      <c r="B61" s="165" t="e">
        <f>#REF!</f>
        <v>#REF!</v>
      </c>
      <c r="C61" s="165" t="e">
        <f>#REF!</f>
        <v>#REF!</v>
      </c>
      <c r="D61" s="166"/>
      <c r="E61" s="166" t="e">
        <f>#REF!</f>
        <v>#REF!</v>
      </c>
      <c r="F61" s="166" t="e">
        <f>#REF!</f>
        <v>#REF!</v>
      </c>
      <c r="G61" s="167" t="e">
        <f>#REF!</f>
        <v>#REF!</v>
      </c>
      <c r="H61" s="166"/>
      <c r="I61" s="166" t="e">
        <f>#REF!</f>
        <v>#REF!</v>
      </c>
      <c r="J61" s="166" t="e">
        <f>#REF!</f>
        <v>#REF!</v>
      </c>
      <c r="K61" s="167" t="e">
        <f>#REF!</f>
        <v>#REF!</v>
      </c>
      <c r="L61" s="168" t="e">
        <f>#REF!</f>
        <v>#REF!</v>
      </c>
      <c r="N61" s="128"/>
      <c r="O61" s="139" t="s">
        <v>28</v>
      </c>
      <c r="P61" s="139" t="s">
        <v>28</v>
      </c>
      <c r="Q61" s="139" t="s">
        <v>28</v>
      </c>
      <c r="R61" s="139"/>
      <c r="S61" s="139" t="s">
        <v>28</v>
      </c>
      <c r="T61" s="139" t="s">
        <v>28</v>
      </c>
    </row>
    <row r="62" spans="1:20" ht="15" customHeight="1">
      <c r="A62" s="164">
        <v>58</v>
      </c>
      <c r="B62" s="165" t="e">
        <f>#REF!</f>
        <v>#REF!</v>
      </c>
      <c r="C62" s="165" t="e">
        <f>#REF!</f>
        <v>#REF!</v>
      </c>
      <c r="D62" s="166"/>
      <c r="E62" s="166" t="e">
        <f>#REF!</f>
        <v>#REF!</v>
      </c>
      <c r="F62" s="166" t="e">
        <f>#REF!</f>
        <v>#REF!</v>
      </c>
      <c r="G62" s="167" t="e">
        <f>#REF!</f>
        <v>#REF!</v>
      </c>
      <c r="H62" s="166"/>
      <c r="I62" s="166" t="e">
        <f>#REF!</f>
        <v>#REF!</v>
      </c>
      <c r="J62" s="166" t="e">
        <f>#REF!</f>
        <v>#REF!</v>
      </c>
      <c r="K62" s="167" t="e">
        <f>#REF!</f>
        <v>#REF!</v>
      </c>
      <c r="L62" s="168" t="e">
        <f>#REF!</f>
        <v>#REF!</v>
      </c>
      <c r="N62" s="128"/>
      <c r="O62" s="139" t="s">
        <v>28</v>
      </c>
      <c r="P62" s="139" t="s">
        <v>28</v>
      </c>
      <c r="Q62" s="139" t="s">
        <v>28</v>
      </c>
      <c r="R62" s="139"/>
      <c r="S62" s="139" t="s">
        <v>28</v>
      </c>
      <c r="T62" s="139" t="s">
        <v>28</v>
      </c>
    </row>
    <row r="63" spans="1:20" ht="15" customHeight="1">
      <c r="A63" s="164">
        <v>59</v>
      </c>
      <c r="B63" s="165" t="e">
        <f>#REF!</f>
        <v>#REF!</v>
      </c>
      <c r="C63" s="165" t="e">
        <f>#REF!</f>
        <v>#REF!</v>
      </c>
      <c r="D63" s="166"/>
      <c r="E63" s="166" t="e">
        <f>#REF!</f>
        <v>#REF!</v>
      </c>
      <c r="F63" s="166" t="e">
        <f>#REF!</f>
        <v>#REF!</v>
      </c>
      <c r="G63" s="167" t="e">
        <f>#REF!</f>
        <v>#REF!</v>
      </c>
      <c r="H63" s="166"/>
      <c r="I63" s="166" t="e">
        <f>#REF!</f>
        <v>#REF!</v>
      </c>
      <c r="J63" s="166" t="e">
        <f>#REF!</f>
        <v>#REF!</v>
      </c>
      <c r="K63" s="167" t="e">
        <f>#REF!</f>
        <v>#REF!</v>
      </c>
      <c r="L63" s="168" t="e">
        <f>#REF!</f>
        <v>#REF!</v>
      </c>
      <c r="N63" s="128"/>
      <c r="O63" s="139" t="s">
        <v>28</v>
      </c>
      <c r="P63" s="139" t="s">
        <v>28</v>
      </c>
      <c r="Q63" s="139" t="s">
        <v>28</v>
      </c>
      <c r="R63" s="139"/>
      <c r="S63" s="139" t="s">
        <v>28</v>
      </c>
      <c r="T63" s="139" t="s">
        <v>28</v>
      </c>
    </row>
    <row r="64" spans="1:20" ht="15" customHeight="1">
      <c r="A64" s="164">
        <v>60</v>
      </c>
      <c r="B64" s="165" t="e">
        <f>#REF!</f>
        <v>#REF!</v>
      </c>
      <c r="C64" s="165" t="e">
        <f>#REF!</f>
        <v>#REF!</v>
      </c>
      <c r="D64" s="166"/>
      <c r="E64" s="166" t="e">
        <f>#REF!</f>
        <v>#REF!</v>
      </c>
      <c r="F64" s="166" t="e">
        <f>#REF!</f>
        <v>#REF!</v>
      </c>
      <c r="G64" s="167" t="e">
        <f>#REF!</f>
        <v>#REF!</v>
      </c>
      <c r="H64" s="166"/>
      <c r="I64" s="166" t="e">
        <f>#REF!</f>
        <v>#REF!</v>
      </c>
      <c r="J64" s="166" t="e">
        <f>#REF!</f>
        <v>#REF!</v>
      </c>
      <c r="K64" s="167" t="e">
        <f>#REF!</f>
        <v>#REF!</v>
      </c>
      <c r="L64" s="168" t="e">
        <f>#REF!</f>
        <v>#REF!</v>
      </c>
      <c r="N64" s="128"/>
      <c r="O64" s="139" t="s">
        <v>28</v>
      </c>
      <c r="P64" s="139" t="s">
        <v>28</v>
      </c>
      <c r="Q64" s="139" t="s">
        <v>28</v>
      </c>
      <c r="R64" s="139"/>
      <c r="S64" s="139" t="s">
        <v>28</v>
      </c>
      <c r="T64" s="139" t="s">
        <v>28</v>
      </c>
    </row>
    <row r="65" spans="1:20" ht="15" customHeight="1">
      <c r="A65" s="164">
        <v>61</v>
      </c>
      <c r="B65" s="165" t="e">
        <f>#REF!</f>
        <v>#REF!</v>
      </c>
      <c r="C65" s="165" t="e">
        <f>#REF!</f>
        <v>#REF!</v>
      </c>
      <c r="D65" s="166"/>
      <c r="E65" s="166" t="e">
        <f>#REF!</f>
        <v>#REF!</v>
      </c>
      <c r="F65" s="166" t="e">
        <f>#REF!</f>
        <v>#REF!</v>
      </c>
      <c r="G65" s="167" t="e">
        <f>#REF!</f>
        <v>#REF!</v>
      </c>
      <c r="H65" s="166"/>
      <c r="I65" s="166" t="e">
        <f>#REF!</f>
        <v>#REF!</v>
      </c>
      <c r="J65" s="166" t="e">
        <f>#REF!</f>
        <v>#REF!</v>
      </c>
      <c r="K65" s="167" t="e">
        <f>#REF!</f>
        <v>#REF!</v>
      </c>
      <c r="L65" s="168" t="e">
        <f>#REF!</f>
        <v>#REF!</v>
      </c>
      <c r="N65" s="128"/>
      <c r="O65" s="139" t="s">
        <v>28</v>
      </c>
      <c r="P65" s="139" t="s">
        <v>28</v>
      </c>
      <c r="Q65" s="139" t="s">
        <v>28</v>
      </c>
      <c r="R65" s="139"/>
      <c r="S65" s="139" t="s">
        <v>28</v>
      </c>
      <c r="T65" s="139" t="s">
        <v>28</v>
      </c>
    </row>
    <row r="66" spans="1:20" ht="15" customHeight="1">
      <c r="A66" s="164">
        <v>62</v>
      </c>
      <c r="B66" s="165" t="e">
        <f>#REF!</f>
        <v>#REF!</v>
      </c>
      <c r="C66" s="165" t="e">
        <f>#REF!</f>
        <v>#REF!</v>
      </c>
      <c r="D66" s="166"/>
      <c r="E66" s="166" t="e">
        <f>#REF!</f>
        <v>#REF!</v>
      </c>
      <c r="F66" s="166" t="e">
        <f>#REF!</f>
        <v>#REF!</v>
      </c>
      <c r="G66" s="167" t="e">
        <f>#REF!</f>
        <v>#REF!</v>
      </c>
      <c r="H66" s="166"/>
      <c r="I66" s="166" t="e">
        <f>#REF!</f>
        <v>#REF!</v>
      </c>
      <c r="J66" s="166" t="e">
        <f>#REF!</f>
        <v>#REF!</v>
      </c>
      <c r="K66" s="167" t="e">
        <f>#REF!</f>
        <v>#REF!</v>
      </c>
      <c r="L66" s="168" t="e">
        <f>#REF!</f>
        <v>#REF!</v>
      </c>
      <c r="N66" s="128"/>
      <c r="O66" s="139" t="s">
        <v>28</v>
      </c>
      <c r="P66" s="139" t="s">
        <v>28</v>
      </c>
      <c r="Q66" s="139" t="s">
        <v>28</v>
      </c>
      <c r="R66" s="139"/>
      <c r="S66" s="139" t="s">
        <v>28</v>
      </c>
      <c r="T66" s="139" t="s">
        <v>28</v>
      </c>
    </row>
    <row r="67" spans="1:20" ht="15" customHeight="1">
      <c r="A67" s="164">
        <v>63</v>
      </c>
      <c r="B67" s="165" t="e">
        <f>#REF!</f>
        <v>#REF!</v>
      </c>
      <c r="C67" s="165" t="e">
        <f>#REF!</f>
        <v>#REF!</v>
      </c>
      <c r="D67" s="166"/>
      <c r="E67" s="166" t="e">
        <f>#REF!</f>
        <v>#REF!</v>
      </c>
      <c r="F67" s="166" t="e">
        <f>#REF!</f>
        <v>#REF!</v>
      </c>
      <c r="G67" s="167" t="e">
        <f>#REF!</f>
        <v>#REF!</v>
      </c>
      <c r="H67" s="166"/>
      <c r="I67" s="166" t="e">
        <f>#REF!</f>
        <v>#REF!</v>
      </c>
      <c r="J67" s="166" t="e">
        <f>#REF!</f>
        <v>#REF!</v>
      </c>
      <c r="K67" s="167" t="e">
        <f>#REF!</f>
        <v>#REF!</v>
      </c>
      <c r="L67" s="168" t="e">
        <f>#REF!</f>
        <v>#REF!</v>
      </c>
      <c r="N67" s="128"/>
      <c r="O67" s="139" t="s">
        <v>28</v>
      </c>
      <c r="P67" s="139" t="s">
        <v>28</v>
      </c>
      <c r="Q67" s="139" t="s">
        <v>28</v>
      </c>
      <c r="R67" s="139"/>
      <c r="S67" s="139" t="s">
        <v>28</v>
      </c>
      <c r="T67" s="139" t="s">
        <v>28</v>
      </c>
    </row>
    <row r="68" spans="1:20" ht="15" customHeight="1">
      <c r="A68" s="167">
        <v>64</v>
      </c>
      <c r="B68" s="165" t="e">
        <f>#REF!</f>
        <v>#REF!</v>
      </c>
      <c r="C68" s="165" t="e">
        <f>#REF!</f>
        <v>#REF!</v>
      </c>
      <c r="D68" s="166"/>
      <c r="E68" s="166" t="e">
        <f>#REF!</f>
        <v>#REF!</v>
      </c>
      <c r="F68" s="166" t="e">
        <f>#REF!</f>
        <v>#REF!</v>
      </c>
      <c r="G68" s="167" t="e">
        <f>#REF!</f>
        <v>#REF!</v>
      </c>
      <c r="H68" s="166"/>
      <c r="I68" s="166" t="e">
        <f>#REF!</f>
        <v>#REF!</v>
      </c>
      <c r="J68" s="166" t="e">
        <f>#REF!</f>
        <v>#REF!</v>
      </c>
      <c r="K68" s="167" t="e">
        <f>#REF!</f>
        <v>#REF!</v>
      </c>
      <c r="L68" s="168" t="e">
        <f>#REF!</f>
        <v>#REF!</v>
      </c>
      <c r="N68" s="128"/>
      <c r="O68" s="139" t="s">
        <v>28</v>
      </c>
      <c r="P68" s="139" t="s">
        <v>28</v>
      </c>
      <c r="Q68" s="139" t="s">
        <v>28</v>
      </c>
      <c r="R68" s="139"/>
      <c r="S68" s="139" t="s">
        <v>28</v>
      </c>
      <c r="T68" s="139" t="s">
        <v>28</v>
      </c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G2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875" style="112" customWidth="1"/>
    <col min="2" max="2" width="5.125" style="75" customWidth="1"/>
    <col min="3" max="3" width="22.375" style="0" customWidth="1"/>
    <col min="4" max="4" width="25.75390625" style="0" customWidth="1"/>
    <col min="5" max="5" width="24.00390625" style="0" customWidth="1"/>
    <col min="6" max="6" width="24.625" style="0" customWidth="1"/>
    <col min="7" max="7" width="9.125" style="109" customWidth="1"/>
  </cols>
  <sheetData>
    <row r="1" spans="1:7" ht="12.75" customHeight="1">
      <c r="A1" s="77" t="e">
        <f>#REF!</f>
        <v>#REF!</v>
      </c>
      <c r="B1" s="77" t="s">
        <v>56</v>
      </c>
      <c r="C1" s="78" t="e">
        <f>IF(#REF!="","",CONCATENATE(VLOOKUP(#REF!,#REF!,1)," ",VLOOKUP(#REF!,#REF!,2)))</f>
        <v>#REF!</v>
      </c>
      <c r="D1" s="79" t="e">
        <f>IF(#REF!="","",VLOOKUP(#REF!,#REF!,3))</f>
        <v>#REF!</v>
      </c>
      <c r="E1" s="79" t="e">
        <f>IF(#REF!="","",CONCATENATE(VLOOKUP(#REF!,#REF!,1)," ",VLOOKUP(#REF!,#REF!,2)))</f>
        <v>#REF!</v>
      </c>
      <c r="F1" s="79" t="e">
        <f>IF(#REF!="","",VLOOKUP(#REF!,#REF!,3))</f>
        <v>#REF!</v>
      </c>
      <c r="G1" s="256">
        <v>1</v>
      </c>
    </row>
    <row r="2" spans="1:7" ht="12.75" customHeight="1">
      <c r="A2" s="77" t="e">
        <f>#REF!</f>
        <v>#REF!</v>
      </c>
      <c r="B2" s="77" t="s">
        <v>56</v>
      </c>
      <c r="C2" s="78" t="e">
        <f>IF(#REF!="","",CONCATENATE(VLOOKUP(#REF!,#REF!,1)," ",VLOOKUP(#REF!,#REF!,2)))</f>
        <v>#REF!</v>
      </c>
      <c r="D2" s="79" t="e">
        <f>IF(#REF!="","",VLOOKUP(#REF!,#REF!,3))</f>
        <v>#REF!</v>
      </c>
      <c r="E2" s="79" t="e">
        <f>IF(#REF!="","",CONCATENATE(VLOOKUP(#REF!,#REF!,1)," ",VLOOKUP(#REF!,#REF!,2)))</f>
        <v>#REF!</v>
      </c>
      <c r="F2" s="79" t="e">
        <f>IF(#REF!="","",VLOOKUP(#REF!,#REF!,3))</f>
        <v>#REF!</v>
      </c>
      <c r="G2" s="256"/>
    </row>
    <row r="3" spans="1:7" ht="12.75" customHeight="1">
      <c r="A3" s="110" t="e">
        <f>#REF!</f>
        <v>#REF!</v>
      </c>
      <c r="B3" s="80" t="s">
        <v>57</v>
      </c>
      <c r="C3" s="81" t="e">
        <f>IF(#REF!="","",CONCATENATE(VLOOKUP(#REF!,#REF!,1)," ",VLOOKUP(#REF!,#REF!,2)))</f>
        <v>#REF!</v>
      </c>
      <c r="D3" s="76" t="e">
        <f>IF(#REF!="","",VLOOKUP(#REF!,#REF!,3))</f>
        <v>#REF!</v>
      </c>
      <c r="E3" s="76" t="e">
        <f>IF(#REF!="","",CONCATENATE(VLOOKUP(#REF!,#REF!,1)," ",VLOOKUP(#REF!,#REF!,2)))</f>
        <v>#REF!</v>
      </c>
      <c r="F3" s="76" t="e">
        <f>IF(#REF!="","",VLOOKUP(#REF!,#REF!,3))</f>
        <v>#REF!</v>
      </c>
      <c r="G3" s="257">
        <v>2</v>
      </c>
    </row>
    <row r="4" spans="1:7" ht="12.75" customHeight="1">
      <c r="A4" s="110" t="e">
        <f>#REF!</f>
        <v>#REF!</v>
      </c>
      <c r="B4" s="80" t="s">
        <v>57</v>
      </c>
      <c r="C4" s="81" t="e">
        <f>IF(#REF!="","",CONCATENATE(VLOOKUP(#REF!,#REF!,1)," ",VLOOKUP(#REF!,#REF!,2)))</f>
        <v>#REF!</v>
      </c>
      <c r="D4" s="76" t="e">
        <f>IF(#REF!="","",VLOOKUP(#REF!,#REF!,3))</f>
        <v>#REF!</v>
      </c>
      <c r="E4" s="76" t="e">
        <f>IF(#REF!="","",CONCATENATE(VLOOKUP(#REF!,#REF!,1)," ",VLOOKUP(#REF!,#REF!,2)))</f>
        <v>#REF!</v>
      </c>
      <c r="F4" s="76" t="e">
        <f>IF(#REF!="","",VLOOKUP(#REF!,#REF!,3))</f>
        <v>#REF!</v>
      </c>
      <c r="G4" s="257"/>
    </row>
    <row r="5" spans="1:7" ht="12.75" customHeight="1">
      <c r="A5" s="77" t="e">
        <f>#REF!</f>
        <v>#REF!</v>
      </c>
      <c r="B5" s="77" t="s">
        <v>58</v>
      </c>
      <c r="C5" s="78" t="e">
        <f>IF(#REF!="","",CONCATENATE(VLOOKUP(#REF!,#REF!,1)," ",VLOOKUP(#REF!,#REF!,2)))</f>
        <v>#REF!</v>
      </c>
      <c r="D5" s="79" t="e">
        <f>IF(#REF!="","",VLOOKUP(#REF!,#REF!,3))</f>
        <v>#REF!</v>
      </c>
      <c r="E5" s="79" t="e">
        <f>IF(#REF!="","",CONCATENATE(VLOOKUP(#REF!,#REF!,1)," ",VLOOKUP(#REF!,#REF!,2)))</f>
        <v>#REF!</v>
      </c>
      <c r="F5" s="79" t="e">
        <f>IF(#REF!="","",VLOOKUP(#REF!,#REF!,3))</f>
        <v>#REF!</v>
      </c>
      <c r="G5" s="256">
        <v>3</v>
      </c>
    </row>
    <row r="6" spans="1:7" ht="12.75" customHeight="1">
      <c r="A6" s="77" t="e">
        <f>#REF!</f>
        <v>#REF!</v>
      </c>
      <c r="B6" s="77" t="s">
        <v>58</v>
      </c>
      <c r="C6" s="78" t="e">
        <f>IF(#REF!="","",CONCATENATE(VLOOKUP(#REF!,#REF!,1)," ",VLOOKUP(#REF!,#REF!,2)))</f>
        <v>#REF!</v>
      </c>
      <c r="D6" s="79" t="e">
        <f>IF(#REF!="","",VLOOKUP(#REF!,#REF!,3))</f>
        <v>#REF!</v>
      </c>
      <c r="E6" s="79" t="e">
        <f>IF(#REF!="","",CONCATENATE(VLOOKUP(#REF!,#REF!,1)," ",VLOOKUP(#REF!,#REF!,2)))</f>
        <v>#REF!</v>
      </c>
      <c r="F6" s="79" t="e">
        <f>IF(#REF!="","",VLOOKUP(#REF!,#REF!,3))</f>
        <v>#REF!</v>
      </c>
      <c r="G6" s="256"/>
    </row>
    <row r="7" spans="1:7" ht="12.75" customHeight="1">
      <c r="A7" s="110" t="e">
        <f>#REF!</f>
        <v>#REF!</v>
      </c>
      <c r="B7" s="80" t="s">
        <v>59</v>
      </c>
      <c r="C7" s="81" t="e">
        <f>IF(#REF!="","",CONCATENATE(VLOOKUP(#REF!,#REF!,1)," ",VLOOKUP(#REF!,#REF!,2)))</f>
        <v>#REF!</v>
      </c>
      <c r="D7" s="76" t="e">
        <f>IF(#REF!="","",VLOOKUP(#REF!,#REF!,3))</f>
        <v>#REF!</v>
      </c>
      <c r="E7" s="76" t="e">
        <f>IF(#REF!="","",CONCATENATE(VLOOKUP(#REF!,#REF!,1)," ",VLOOKUP(#REF!,#REF!,2)))</f>
        <v>#REF!</v>
      </c>
      <c r="F7" s="76" t="e">
        <f>IF(#REF!="","",VLOOKUP(#REF!,#REF!,3))</f>
        <v>#REF!</v>
      </c>
      <c r="G7" s="257">
        <v>4</v>
      </c>
    </row>
    <row r="8" spans="1:7" ht="12.75" customHeight="1">
      <c r="A8" s="110" t="e">
        <f>#REF!</f>
        <v>#REF!</v>
      </c>
      <c r="B8" s="80" t="s">
        <v>59</v>
      </c>
      <c r="C8" s="81" t="e">
        <f>IF(#REF!="","",CONCATENATE(VLOOKUP(#REF!,#REF!,1)," ",VLOOKUP(#REF!,#REF!,2)))</f>
        <v>#REF!</v>
      </c>
      <c r="D8" s="76" t="e">
        <f>IF(#REF!="","",VLOOKUP(#REF!,#REF!,3))</f>
        <v>#REF!</v>
      </c>
      <c r="E8" s="76" t="e">
        <f>IF(#REF!="","",CONCATENATE(VLOOKUP(#REF!,#REF!,1)," ",VLOOKUP(#REF!,#REF!,2)))</f>
        <v>#REF!</v>
      </c>
      <c r="F8" s="76" t="e">
        <f>IF(#REF!="","",VLOOKUP(#REF!,#REF!,3))</f>
        <v>#REF!</v>
      </c>
      <c r="G8" s="257"/>
    </row>
    <row r="9" spans="1:7" ht="12.75" customHeight="1">
      <c r="A9" s="77" t="e">
        <f>#REF!</f>
        <v>#REF!</v>
      </c>
      <c r="B9" s="77" t="s">
        <v>60</v>
      </c>
      <c r="C9" s="78" t="e">
        <f>IF(#REF!="","",CONCATENATE(VLOOKUP(#REF!,#REF!,1)," ",VLOOKUP(#REF!,#REF!,2)))</f>
        <v>#REF!</v>
      </c>
      <c r="D9" s="79" t="e">
        <f>IF(#REF!="","",VLOOKUP(#REF!,#REF!,3))</f>
        <v>#REF!</v>
      </c>
      <c r="E9" s="79" t="e">
        <f>IF(#REF!="","",CONCATENATE(VLOOKUP(#REF!,#REF!,1)," ",VLOOKUP(#REF!,#REF!,2)))</f>
        <v>#REF!</v>
      </c>
      <c r="F9" s="79" t="e">
        <f>IF(#REF!="","",VLOOKUP(#REF!,#REF!,3))</f>
        <v>#REF!</v>
      </c>
      <c r="G9" s="256">
        <v>5</v>
      </c>
    </row>
    <row r="10" spans="1:7" ht="12.75" customHeight="1">
      <c r="A10" s="77" t="e">
        <f>#REF!</f>
        <v>#REF!</v>
      </c>
      <c r="B10" s="77" t="s">
        <v>60</v>
      </c>
      <c r="C10" s="78" t="e">
        <f>IF(#REF!="","",CONCATENATE(VLOOKUP(#REF!,#REF!,1)," ",VLOOKUP(#REF!,#REF!,2)))</f>
        <v>#REF!</v>
      </c>
      <c r="D10" s="79" t="e">
        <f>IF(#REF!="","",VLOOKUP(#REF!,#REF!,3))</f>
        <v>#REF!</v>
      </c>
      <c r="E10" s="79" t="e">
        <f>IF(#REF!="","",CONCATENATE(VLOOKUP(#REF!,#REF!,1)," ",VLOOKUP(#REF!,#REF!,2)))</f>
        <v>#REF!</v>
      </c>
      <c r="F10" s="79" t="e">
        <f>IF(#REF!="","",VLOOKUP(#REF!,#REF!,3))</f>
        <v>#REF!</v>
      </c>
      <c r="G10" s="256"/>
    </row>
    <row r="11" spans="1:7" ht="12.75" customHeight="1">
      <c r="A11" s="110" t="e">
        <f>#REF!</f>
        <v>#REF!</v>
      </c>
      <c r="B11" s="80" t="s">
        <v>61</v>
      </c>
      <c r="C11" s="81" t="e">
        <f>IF(#REF!="","",CONCATENATE(VLOOKUP(#REF!,#REF!,1)," ",VLOOKUP(#REF!,#REF!,2)))</f>
        <v>#REF!</v>
      </c>
      <c r="D11" s="76" t="e">
        <f>IF(#REF!="","",VLOOKUP(#REF!,#REF!,3))</f>
        <v>#REF!</v>
      </c>
      <c r="E11" s="76" t="e">
        <f>IF(#REF!="","",CONCATENATE(VLOOKUP(#REF!,#REF!,1)," ",VLOOKUP(#REF!,#REF!,2)))</f>
        <v>#REF!</v>
      </c>
      <c r="F11" s="76" t="e">
        <f>IF(#REF!="","",VLOOKUP(#REF!,#REF!,3))</f>
        <v>#REF!</v>
      </c>
      <c r="G11" s="257">
        <v>6</v>
      </c>
    </row>
    <row r="12" spans="1:7" ht="12.75" customHeight="1">
      <c r="A12" s="110" t="e">
        <f>#REF!</f>
        <v>#REF!</v>
      </c>
      <c r="B12" s="80" t="s">
        <v>61</v>
      </c>
      <c r="C12" s="81" t="e">
        <f>IF(#REF!="","",CONCATENATE(VLOOKUP(#REF!,#REF!,1)," ",VLOOKUP(#REF!,#REF!,2)))</f>
        <v>#REF!</v>
      </c>
      <c r="D12" s="76" t="e">
        <f>IF(#REF!="","",VLOOKUP(#REF!,#REF!,3))</f>
        <v>#REF!</v>
      </c>
      <c r="E12" s="76" t="e">
        <f>IF(#REF!="","",CONCATENATE(VLOOKUP(#REF!,#REF!,1)," ",VLOOKUP(#REF!,#REF!,2)))</f>
        <v>#REF!</v>
      </c>
      <c r="F12" s="76" t="e">
        <f>IF(#REF!="","",VLOOKUP(#REF!,#REF!,3))</f>
        <v>#REF!</v>
      </c>
      <c r="G12" s="257"/>
    </row>
    <row r="13" spans="1:7" ht="12.75" customHeight="1">
      <c r="A13" s="77" t="e">
        <f>#REF!</f>
        <v>#REF!</v>
      </c>
      <c r="B13" s="77" t="s">
        <v>62</v>
      </c>
      <c r="C13" s="78" t="e">
        <f>IF(#REF!="","",CONCATENATE(VLOOKUP(#REF!,#REF!,1)," ",VLOOKUP(#REF!,#REF!,2)))</f>
        <v>#REF!</v>
      </c>
      <c r="D13" s="79" t="e">
        <f>IF(#REF!="","",VLOOKUP(#REF!,#REF!,3))</f>
        <v>#REF!</v>
      </c>
      <c r="E13" s="79" t="e">
        <f>IF(#REF!="","",CONCATENATE(VLOOKUP(#REF!,#REF!,1)," ",VLOOKUP(#REF!,#REF!,2)))</f>
        <v>#REF!</v>
      </c>
      <c r="F13" s="79" t="e">
        <f>IF(#REF!="","",VLOOKUP(#REF!,#REF!,3))</f>
        <v>#REF!</v>
      </c>
      <c r="G13" s="256">
        <v>7</v>
      </c>
    </row>
    <row r="14" spans="1:7" ht="12.75" customHeight="1">
      <c r="A14" s="77" t="e">
        <f>#REF!</f>
        <v>#REF!</v>
      </c>
      <c r="B14" s="77" t="s">
        <v>62</v>
      </c>
      <c r="C14" s="78" t="e">
        <f>IF(#REF!="","",CONCATENATE(VLOOKUP(#REF!,#REF!,1)," ",VLOOKUP(#REF!,#REF!,2)))</f>
        <v>#REF!</v>
      </c>
      <c r="D14" s="79" t="e">
        <f>IF(#REF!="","",VLOOKUP(#REF!,#REF!,3))</f>
        <v>#REF!</v>
      </c>
      <c r="E14" s="79" t="e">
        <f>IF(#REF!="","",CONCATENATE(VLOOKUP(#REF!,#REF!,1)," ",VLOOKUP(#REF!,#REF!,2)))</f>
        <v>#REF!</v>
      </c>
      <c r="F14" s="79" t="e">
        <f>IF(#REF!="","",VLOOKUP(#REF!,#REF!,3))</f>
        <v>#REF!</v>
      </c>
      <c r="G14" s="256"/>
    </row>
    <row r="15" spans="1:7" ht="12.75" customHeight="1">
      <c r="A15" s="110" t="e">
        <f>#REF!</f>
        <v>#REF!</v>
      </c>
      <c r="B15" s="80" t="s">
        <v>63</v>
      </c>
      <c r="C15" s="81" t="e">
        <f>IF(#REF!="","",CONCATENATE(VLOOKUP(#REF!,#REF!,1)," ",VLOOKUP(#REF!,#REF!,2)))</f>
        <v>#REF!</v>
      </c>
      <c r="D15" s="76" t="e">
        <f>IF(#REF!="","",VLOOKUP(#REF!,#REF!,3))</f>
        <v>#REF!</v>
      </c>
      <c r="E15" s="76" t="e">
        <f>IF(#REF!="","",CONCATENATE(VLOOKUP(#REF!,#REF!,1)," ",VLOOKUP(#REF!,#REF!,2)))</f>
        <v>#REF!</v>
      </c>
      <c r="F15" s="76" t="e">
        <f>IF(#REF!="","",VLOOKUP(#REF!,#REF!,3))</f>
        <v>#REF!</v>
      </c>
      <c r="G15" s="257">
        <v>8</v>
      </c>
    </row>
    <row r="16" spans="1:7" ht="12.75" customHeight="1">
      <c r="A16" s="110" t="e">
        <f>#REF!</f>
        <v>#REF!</v>
      </c>
      <c r="B16" s="80" t="s">
        <v>63</v>
      </c>
      <c r="C16" s="81" t="e">
        <f>IF(#REF!="","",CONCATENATE(VLOOKUP(#REF!,#REF!,1)," ",VLOOKUP(#REF!,#REF!,2)))</f>
        <v>#REF!</v>
      </c>
      <c r="D16" s="76" t="e">
        <f>IF(#REF!="","",VLOOKUP(#REF!,#REF!,3))</f>
        <v>#REF!</v>
      </c>
      <c r="E16" s="76" t="e">
        <f>IF(#REF!="","",CONCATENATE(VLOOKUP(#REF!,#REF!,1)," ",VLOOKUP(#REF!,#REF!,2)))</f>
        <v>#REF!</v>
      </c>
      <c r="F16" s="76" t="e">
        <f>IF(#REF!="","",VLOOKUP(#REF!,#REF!,3))</f>
        <v>#REF!</v>
      </c>
      <c r="G16" s="257"/>
    </row>
    <row r="17" spans="1:7" ht="12.75" customHeight="1">
      <c r="A17" s="77" t="e">
        <f>#REF!</f>
        <v>#REF!</v>
      </c>
      <c r="B17" s="77" t="s">
        <v>64</v>
      </c>
      <c r="C17" s="78" t="e">
        <f>IF(#REF!="","",CONCATENATE(VLOOKUP(#REF!,#REF!,1)," ",VLOOKUP(#REF!,#REF!,2)))</f>
        <v>#REF!</v>
      </c>
      <c r="D17" s="79" t="e">
        <f>IF(#REF!="","",VLOOKUP(#REF!,#REF!,3))</f>
        <v>#REF!</v>
      </c>
      <c r="E17" s="79" t="e">
        <f>IF(#REF!="","",CONCATENATE(VLOOKUP(#REF!,#REF!,1)," ",VLOOKUP(#REF!,#REF!,2)))</f>
        <v>#REF!</v>
      </c>
      <c r="F17" s="79" t="e">
        <f>IF(#REF!="","",VLOOKUP(#REF!,#REF!,3))</f>
        <v>#REF!</v>
      </c>
      <c r="G17" s="256">
        <v>9</v>
      </c>
    </row>
    <row r="18" spans="1:7" ht="12.75" customHeight="1">
      <c r="A18" s="77" t="e">
        <f>#REF!</f>
        <v>#REF!</v>
      </c>
      <c r="B18" s="77" t="s">
        <v>64</v>
      </c>
      <c r="C18" s="78" t="e">
        <f>IF(#REF!="","",CONCATENATE(VLOOKUP(#REF!,#REF!,1)," ",VLOOKUP(#REF!,#REF!,2)))</f>
        <v>#REF!</v>
      </c>
      <c r="D18" s="79" t="e">
        <f>IF(#REF!="","",VLOOKUP(#REF!,#REF!,3))</f>
        <v>#REF!</v>
      </c>
      <c r="E18" s="79" t="e">
        <f>IF(#REF!="","",CONCATENATE(VLOOKUP(#REF!,#REF!,1)," ",VLOOKUP(#REF!,#REF!,2)))</f>
        <v>#REF!</v>
      </c>
      <c r="F18" s="79" t="e">
        <f>IF(#REF!="","",VLOOKUP(#REF!,#REF!,3))</f>
        <v>#REF!</v>
      </c>
      <c r="G18" s="256"/>
    </row>
    <row r="19" spans="1:7" ht="12.75" customHeight="1">
      <c r="A19" s="110" t="e">
        <f>#REF!</f>
        <v>#REF!</v>
      </c>
      <c r="B19" s="80" t="s">
        <v>65</v>
      </c>
      <c r="C19" s="81" t="e">
        <f>IF(#REF!="","",CONCATENATE(VLOOKUP(#REF!,#REF!,1)," ",VLOOKUP(#REF!,#REF!,2)))</f>
        <v>#REF!</v>
      </c>
      <c r="D19" s="76" t="e">
        <f>IF(#REF!="","",VLOOKUP(#REF!,#REF!,3))</f>
        <v>#REF!</v>
      </c>
      <c r="E19" s="76" t="e">
        <f>IF(#REF!="","",CONCATENATE(VLOOKUP(#REF!,#REF!,1)," ",VLOOKUP(#REF!,#REF!,2)))</f>
        <v>#REF!</v>
      </c>
      <c r="F19" s="76" t="e">
        <f>IF(#REF!="","",VLOOKUP(#REF!,#REF!,3))</f>
        <v>#REF!</v>
      </c>
      <c r="G19" s="257">
        <v>10</v>
      </c>
    </row>
    <row r="20" spans="1:7" ht="12.75" customHeight="1">
      <c r="A20" s="110" t="e">
        <f>#REF!</f>
        <v>#REF!</v>
      </c>
      <c r="B20" s="80" t="s">
        <v>65</v>
      </c>
      <c r="C20" s="81" t="e">
        <f>IF(#REF!="","",CONCATENATE(VLOOKUP(#REF!,#REF!,1)," ",VLOOKUP(#REF!,#REF!,2)))</f>
        <v>#REF!</v>
      </c>
      <c r="D20" s="76" t="e">
        <f>IF(#REF!="","",VLOOKUP(#REF!,#REF!,3))</f>
        <v>#REF!</v>
      </c>
      <c r="E20" s="76" t="e">
        <f>IF(#REF!="","",CONCATENATE(VLOOKUP(#REF!,#REF!,1)," ",VLOOKUP(#REF!,#REF!,2)))</f>
        <v>#REF!</v>
      </c>
      <c r="F20" s="76" t="e">
        <f>IF(#REF!="","",VLOOKUP(#REF!,#REF!,3))</f>
        <v>#REF!</v>
      </c>
      <c r="G20" s="257"/>
    </row>
    <row r="21" spans="1:7" ht="12.75" customHeight="1">
      <c r="A21" s="77" t="e">
        <f>#REF!</f>
        <v>#REF!</v>
      </c>
      <c r="B21" s="77" t="s">
        <v>66</v>
      </c>
      <c r="C21" s="78" t="e">
        <f>IF(#REF!="","",CONCATENATE(VLOOKUP(#REF!,#REF!,1)," ",VLOOKUP(#REF!,#REF!,2)))</f>
        <v>#REF!</v>
      </c>
      <c r="D21" s="79" t="e">
        <f>IF(#REF!="","",VLOOKUP(#REF!,#REF!,3))</f>
        <v>#REF!</v>
      </c>
      <c r="E21" s="79" t="e">
        <f>IF(#REF!="","",CONCATENATE(VLOOKUP(#REF!,#REF!,1)," ",VLOOKUP(#REF!,#REF!,2)))</f>
        <v>#REF!</v>
      </c>
      <c r="F21" s="79" t="e">
        <f>IF(#REF!="","",VLOOKUP(#REF!,#REF!,3))</f>
        <v>#REF!</v>
      </c>
      <c r="G21" s="256">
        <v>11</v>
      </c>
    </row>
    <row r="22" spans="1:7" ht="12.75" customHeight="1">
      <c r="A22" s="77" t="e">
        <f>#REF!</f>
        <v>#REF!</v>
      </c>
      <c r="B22" s="77" t="s">
        <v>66</v>
      </c>
      <c r="C22" s="78" t="e">
        <f>IF(#REF!="","",CONCATENATE(VLOOKUP(#REF!,#REF!,1)," ",VLOOKUP(#REF!,#REF!,2)))</f>
        <v>#REF!</v>
      </c>
      <c r="D22" s="79" t="e">
        <f>IF(#REF!="","",VLOOKUP(#REF!,#REF!,3))</f>
        <v>#REF!</v>
      </c>
      <c r="E22" s="79" t="e">
        <f>IF(#REF!="","",CONCATENATE(VLOOKUP(#REF!,#REF!,1)," ",VLOOKUP(#REF!,#REF!,2)))</f>
        <v>#REF!</v>
      </c>
      <c r="F22" s="79" t="e">
        <f>IF(#REF!="","",VLOOKUP(#REF!,#REF!,3))</f>
        <v>#REF!</v>
      </c>
      <c r="G22" s="256"/>
    </row>
    <row r="23" spans="1:7" ht="12.75" customHeight="1">
      <c r="A23" s="110" t="e">
        <f>#REF!</f>
        <v>#REF!</v>
      </c>
      <c r="B23" s="80" t="s">
        <v>67</v>
      </c>
      <c r="C23" s="81" t="e">
        <f>IF(#REF!="","",CONCATENATE(VLOOKUP(#REF!,#REF!,1)," ",VLOOKUP(#REF!,#REF!,2)))</f>
        <v>#REF!</v>
      </c>
      <c r="D23" s="76" t="e">
        <f>IF(#REF!="","",VLOOKUP(#REF!,#REF!,3))</f>
        <v>#REF!</v>
      </c>
      <c r="E23" s="76" t="e">
        <f>IF(#REF!="","",CONCATENATE(VLOOKUP(#REF!,#REF!,1)," ",VLOOKUP(#REF!,#REF!,2)))</f>
        <v>#REF!</v>
      </c>
      <c r="F23" s="76" t="e">
        <f>IF(#REF!="","",VLOOKUP(#REF!,#REF!,3))</f>
        <v>#REF!</v>
      </c>
      <c r="G23" s="257">
        <v>12</v>
      </c>
    </row>
    <row r="24" spans="1:7" ht="12.75" customHeight="1">
      <c r="A24" s="110" t="e">
        <f>#REF!</f>
        <v>#REF!</v>
      </c>
      <c r="B24" s="80" t="s">
        <v>67</v>
      </c>
      <c r="C24" s="81" t="e">
        <f>IF(#REF!="","",CONCATENATE(VLOOKUP(#REF!,#REF!,1)," ",VLOOKUP(#REF!,#REF!,2)))</f>
        <v>#REF!</v>
      </c>
      <c r="D24" s="76" t="e">
        <f>IF(#REF!="","",VLOOKUP(#REF!,#REF!,3))</f>
        <v>#REF!</v>
      </c>
      <c r="E24" s="76" t="e">
        <f>IF(#REF!="","",CONCATENATE(VLOOKUP(#REF!,#REF!,1)," ",VLOOKUP(#REF!,#REF!,2)))</f>
        <v>#REF!</v>
      </c>
      <c r="F24" s="76" t="e">
        <f>IF(#REF!="","",VLOOKUP(#REF!,#REF!,3))</f>
        <v>#REF!</v>
      </c>
      <c r="G24" s="257"/>
    </row>
    <row r="25" spans="1:7" ht="12.75" customHeight="1">
      <c r="A25" s="77" t="e">
        <f>#REF!</f>
        <v>#REF!</v>
      </c>
      <c r="B25" s="77" t="s">
        <v>68</v>
      </c>
      <c r="C25" s="78" t="e">
        <f>IF(#REF!="","",CONCATENATE(VLOOKUP(#REF!,#REF!,1)," ",VLOOKUP(#REF!,#REF!,2)))</f>
        <v>#REF!</v>
      </c>
      <c r="D25" s="79" t="e">
        <f>IF(#REF!="","",VLOOKUP(#REF!,#REF!,3))</f>
        <v>#REF!</v>
      </c>
      <c r="E25" s="79" t="e">
        <f>IF(#REF!="","",CONCATENATE(VLOOKUP(#REF!,#REF!,1)," ",VLOOKUP(#REF!,#REF!,2)))</f>
        <v>#REF!</v>
      </c>
      <c r="F25" s="79" t="e">
        <f>IF(#REF!="","",VLOOKUP(#REF!,#REF!,3))</f>
        <v>#REF!</v>
      </c>
      <c r="G25" s="256">
        <v>13</v>
      </c>
    </row>
    <row r="26" spans="1:7" ht="12.75" customHeight="1">
      <c r="A26" s="77" t="e">
        <f>#REF!</f>
        <v>#REF!</v>
      </c>
      <c r="B26" s="77" t="s">
        <v>68</v>
      </c>
      <c r="C26" s="78" t="e">
        <f>IF(#REF!="","",CONCATENATE(VLOOKUP(#REF!,#REF!,1)," ",VLOOKUP(#REF!,#REF!,2)))</f>
        <v>#REF!</v>
      </c>
      <c r="D26" s="79" t="e">
        <f>IF(#REF!="","",VLOOKUP(#REF!,#REF!,3))</f>
        <v>#REF!</v>
      </c>
      <c r="E26" s="79" t="e">
        <f>IF(#REF!="","",CONCATENATE(VLOOKUP(#REF!,#REF!,1)," ",VLOOKUP(#REF!,#REF!,2)))</f>
        <v>#REF!</v>
      </c>
      <c r="F26" s="79" t="e">
        <f>IF(#REF!="","",VLOOKUP(#REF!,#REF!,3))</f>
        <v>#REF!</v>
      </c>
      <c r="G26" s="256"/>
    </row>
    <row r="27" spans="1:7" ht="12.75" customHeight="1">
      <c r="A27" s="110" t="e">
        <f>#REF!</f>
        <v>#REF!</v>
      </c>
      <c r="B27" s="80" t="s">
        <v>69</v>
      </c>
      <c r="C27" s="81" t="e">
        <f>IF(#REF!="","",CONCATENATE(VLOOKUP(#REF!,#REF!,1)," ",VLOOKUP(#REF!,#REF!,2)))</f>
        <v>#REF!</v>
      </c>
      <c r="D27" s="76" t="e">
        <f>IF(#REF!="","",VLOOKUP(#REF!,#REF!,3))</f>
        <v>#REF!</v>
      </c>
      <c r="E27" s="76" t="e">
        <f>IF(#REF!="","",CONCATENATE(VLOOKUP(#REF!,#REF!,1)," ",VLOOKUP(#REF!,#REF!,2)))</f>
        <v>#REF!</v>
      </c>
      <c r="F27" s="76" t="e">
        <f>IF(#REF!="","",VLOOKUP(#REF!,#REF!,3))</f>
        <v>#REF!</v>
      </c>
      <c r="G27" s="257">
        <v>14</v>
      </c>
    </row>
    <row r="28" spans="1:7" ht="12.75" customHeight="1">
      <c r="A28" s="110" t="e">
        <f>#REF!</f>
        <v>#REF!</v>
      </c>
      <c r="B28" s="80" t="s">
        <v>69</v>
      </c>
      <c r="C28" s="81" t="e">
        <f>IF(#REF!="","",CONCATENATE(VLOOKUP(#REF!,#REF!,1)," ",VLOOKUP(#REF!,#REF!,2)))</f>
        <v>#REF!</v>
      </c>
      <c r="D28" s="76" t="e">
        <f>IF(#REF!="","",VLOOKUP(#REF!,#REF!,3))</f>
        <v>#REF!</v>
      </c>
      <c r="E28" s="76" t="e">
        <f>IF(#REF!="","",CONCATENATE(VLOOKUP(#REF!,#REF!,1)," ",VLOOKUP(#REF!,#REF!,2)))</f>
        <v>#REF!</v>
      </c>
      <c r="F28" s="76" t="e">
        <f>IF(#REF!="","",VLOOKUP(#REF!,#REF!,3))</f>
        <v>#REF!</v>
      </c>
      <c r="G28" s="257"/>
    </row>
    <row r="29" spans="1:7" ht="12.75" customHeight="1">
      <c r="A29" s="77" t="e">
        <f>#REF!</f>
        <v>#REF!</v>
      </c>
      <c r="B29" s="77" t="s">
        <v>70</v>
      </c>
      <c r="C29" s="78" t="e">
        <f>IF(#REF!="","",CONCATENATE(VLOOKUP(#REF!,#REF!,1)," ",VLOOKUP(#REF!,#REF!,2)))</f>
        <v>#REF!</v>
      </c>
      <c r="D29" s="79" t="e">
        <f>IF(#REF!="","",VLOOKUP(#REF!,#REF!,3))</f>
        <v>#REF!</v>
      </c>
      <c r="E29" s="79" t="e">
        <f>IF(#REF!="","",CONCATENATE(VLOOKUP(#REF!,#REF!,1)," ",VLOOKUP(#REF!,#REF!,2)))</f>
        <v>#REF!</v>
      </c>
      <c r="F29" s="79" t="e">
        <f>IF(#REF!="","",VLOOKUP(#REF!,#REF!,3))</f>
        <v>#REF!</v>
      </c>
      <c r="G29" s="256">
        <v>15</v>
      </c>
    </row>
    <row r="30" spans="1:7" ht="12.75" customHeight="1">
      <c r="A30" s="77" t="e">
        <f>#REF!</f>
        <v>#REF!</v>
      </c>
      <c r="B30" s="77" t="s">
        <v>70</v>
      </c>
      <c r="C30" s="78" t="e">
        <f>IF(#REF!="","",CONCATENATE(VLOOKUP(#REF!,#REF!,1)," ",VLOOKUP(#REF!,#REF!,2)))</f>
        <v>#REF!</v>
      </c>
      <c r="D30" s="79" t="e">
        <f>IF(#REF!="","",VLOOKUP(#REF!,#REF!,3))</f>
        <v>#REF!</v>
      </c>
      <c r="E30" s="79" t="e">
        <f>IF(#REF!="","",CONCATENATE(VLOOKUP(#REF!,#REF!,1)," ",VLOOKUP(#REF!,#REF!,2)))</f>
        <v>#REF!</v>
      </c>
      <c r="F30" s="79" t="e">
        <f>IF(#REF!="","",VLOOKUP(#REF!,#REF!,3))</f>
        <v>#REF!</v>
      </c>
      <c r="G30" s="256"/>
    </row>
    <row r="31" spans="1:7" ht="12.75" customHeight="1">
      <c r="A31" s="110" t="e">
        <f>#REF!</f>
        <v>#REF!</v>
      </c>
      <c r="B31" s="80" t="s">
        <v>71</v>
      </c>
      <c r="C31" s="81" t="e">
        <f>IF(#REF!="","",CONCATENATE(VLOOKUP(#REF!,#REF!,1)," ",VLOOKUP(#REF!,#REF!,2)))</f>
        <v>#REF!</v>
      </c>
      <c r="D31" s="76" t="e">
        <f>IF(#REF!="","",VLOOKUP(#REF!,#REF!,3))</f>
        <v>#REF!</v>
      </c>
      <c r="E31" s="76" t="e">
        <f>IF(#REF!="","",CONCATENATE(VLOOKUP(#REF!,#REF!,1)," ",VLOOKUP(#REF!,#REF!,2)))</f>
        <v>#REF!</v>
      </c>
      <c r="F31" s="76" t="e">
        <f>IF(#REF!="","",VLOOKUP(#REF!,#REF!,3))</f>
        <v>#REF!</v>
      </c>
      <c r="G31" s="257">
        <v>16</v>
      </c>
    </row>
    <row r="32" spans="1:7" ht="12.75" customHeight="1">
      <c r="A32" s="110" t="e">
        <f>#REF!</f>
        <v>#REF!</v>
      </c>
      <c r="B32" s="80" t="s">
        <v>71</v>
      </c>
      <c r="C32" s="81" t="e">
        <f>IF(#REF!="","",CONCATENATE(VLOOKUP(#REF!,#REF!,1)," ",VLOOKUP(#REF!,#REF!,2)))</f>
        <v>#REF!</v>
      </c>
      <c r="D32" s="76" t="e">
        <f>IF(#REF!="","",VLOOKUP(#REF!,#REF!,3))</f>
        <v>#REF!</v>
      </c>
      <c r="E32" s="76" t="e">
        <f>IF(#REF!="","",CONCATENATE(VLOOKUP(#REF!,#REF!,1)," ",VLOOKUP(#REF!,#REF!,2)))</f>
        <v>#REF!</v>
      </c>
      <c r="F32" s="76" t="e">
        <f>IF(#REF!="","",VLOOKUP(#REF!,#REF!,3))</f>
        <v>#REF!</v>
      </c>
      <c r="G32" s="257"/>
    </row>
    <row r="33" spans="1:7" ht="12.75" customHeight="1">
      <c r="A33" s="77" t="e">
        <f>#REF!</f>
        <v>#REF!</v>
      </c>
      <c r="B33" s="77" t="s">
        <v>72</v>
      </c>
      <c r="C33" s="78" t="e">
        <f>IF(#REF!="","",CONCATENATE(VLOOKUP(#REF!,#REF!,1)," ",VLOOKUP(#REF!,#REF!,2)))</f>
        <v>#REF!</v>
      </c>
      <c r="D33" s="79" t="e">
        <f>IF(#REF!="","",VLOOKUP(#REF!,#REF!,3))</f>
        <v>#REF!</v>
      </c>
      <c r="E33" s="79" t="e">
        <f>IF(#REF!="","",CONCATENATE(VLOOKUP(#REF!,#REF!,1)," ",VLOOKUP(#REF!,#REF!,2)))</f>
        <v>#REF!</v>
      </c>
      <c r="F33" s="79" t="e">
        <f>IF(#REF!="","",VLOOKUP(#REF!,#REF!,3))</f>
        <v>#REF!</v>
      </c>
      <c r="G33" s="256">
        <v>17</v>
      </c>
    </row>
    <row r="34" spans="1:7" ht="12.75" customHeight="1">
      <c r="A34" s="77" t="e">
        <f>#REF!</f>
        <v>#REF!</v>
      </c>
      <c r="B34" s="77" t="s">
        <v>72</v>
      </c>
      <c r="C34" s="78" t="e">
        <f>IF(#REF!="","",CONCATENATE(VLOOKUP(#REF!,#REF!,1)," ",VLOOKUP(#REF!,#REF!,2)))</f>
        <v>#REF!</v>
      </c>
      <c r="D34" s="79" t="e">
        <f>IF(#REF!="","",VLOOKUP(#REF!,#REF!,3))</f>
        <v>#REF!</v>
      </c>
      <c r="E34" s="79" t="e">
        <f>IF(#REF!="","",CONCATENATE(VLOOKUP(#REF!,#REF!,1)," ",VLOOKUP(#REF!,#REF!,2)))</f>
        <v>#REF!</v>
      </c>
      <c r="F34" s="79" t="e">
        <f>IF(#REF!="","",VLOOKUP(#REF!,#REF!,3))</f>
        <v>#REF!</v>
      </c>
      <c r="G34" s="256"/>
    </row>
    <row r="35" spans="1:7" ht="12.75" customHeight="1">
      <c r="A35" s="110" t="e">
        <f>#REF!</f>
        <v>#REF!</v>
      </c>
      <c r="B35" s="80" t="s">
        <v>73</v>
      </c>
      <c r="C35" s="81" t="e">
        <f>IF(#REF!="","",CONCATENATE(VLOOKUP(#REF!,#REF!,1)," ",VLOOKUP(#REF!,#REF!,2)))</f>
        <v>#REF!</v>
      </c>
      <c r="D35" s="76" t="e">
        <f>IF(#REF!="","",VLOOKUP(#REF!,#REF!,3))</f>
        <v>#REF!</v>
      </c>
      <c r="E35" s="76" t="e">
        <f>IF(#REF!="","",CONCATENATE(VLOOKUP(#REF!,#REF!,1)," ",VLOOKUP(#REF!,#REF!,2)))</f>
        <v>#REF!</v>
      </c>
      <c r="F35" s="76" t="e">
        <f>IF(#REF!="","",VLOOKUP(#REF!,#REF!,3))</f>
        <v>#REF!</v>
      </c>
      <c r="G35" s="257">
        <v>18</v>
      </c>
    </row>
    <row r="36" spans="1:7" ht="12.75" customHeight="1">
      <c r="A36" s="110" t="e">
        <f>#REF!</f>
        <v>#REF!</v>
      </c>
      <c r="B36" s="80" t="s">
        <v>73</v>
      </c>
      <c r="C36" s="81" t="e">
        <f>IF(#REF!="","",CONCATENATE(VLOOKUP(#REF!,#REF!,1)," ",VLOOKUP(#REF!,#REF!,2)))</f>
        <v>#REF!</v>
      </c>
      <c r="D36" s="76" t="e">
        <f>IF(#REF!="","",VLOOKUP(#REF!,#REF!,3))</f>
        <v>#REF!</v>
      </c>
      <c r="E36" s="76" t="e">
        <f>IF(#REF!="","",CONCATENATE(VLOOKUP(#REF!,#REF!,1)," ",VLOOKUP(#REF!,#REF!,2)))</f>
        <v>#REF!</v>
      </c>
      <c r="F36" s="76" t="e">
        <f>IF(#REF!="","",VLOOKUP(#REF!,#REF!,3))</f>
        <v>#REF!</v>
      </c>
      <c r="G36" s="257"/>
    </row>
    <row r="37" spans="1:7" ht="12.75" customHeight="1">
      <c r="A37" s="77" t="e">
        <f>#REF!</f>
        <v>#REF!</v>
      </c>
      <c r="B37" s="77" t="s">
        <v>74</v>
      </c>
      <c r="C37" s="78" t="e">
        <f>IF(#REF!="","",CONCATENATE(VLOOKUP(#REF!,#REF!,1)," ",VLOOKUP(#REF!,#REF!,2)))</f>
        <v>#REF!</v>
      </c>
      <c r="D37" s="79" t="e">
        <f>IF(#REF!="","",VLOOKUP(#REF!,#REF!,3))</f>
        <v>#REF!</v>
      </c>
      <c r="E37" s="79" t="e">
        <f>IF(#REF!="","",CONCATENATE(VLOOKUP(#REF!,#REF!,1)," ",VLOOKUP(#REF!,#REF!,2)))</f>
        <v>#REF!</v>
      </c>
      <c r="F37" s="79" t="e">
        <f>IF(#REF!="","",VLOOKUP(#REF!,#REF!,3))</f>
        <v>#REF!</v>
      </c>
      <c r="G37" s="256">
        <v>19</v>
      </c>
    </row>
    <row r="38" spans="1:7" ht="12.75" customHeight="1">
      <c r="A38" s="77" t="e">
        <f>#REF!</f>
        <v>#REF!</v>
      </c>
      <c r="B38" s="77" t="s">
        <v>74</v>
      </c>
      <c r="C38" s="78" t="e">
        <f>IF(#REF!="","",CONCATENATE(VLOOKUP(#REF!,#REF!,1)," ",VLOOKUP(#REF!,#REF!,2)))</f>
        <v>#REF!</v>
      </c>
      <c r="D38" s="79" t="e">
        <f>IF(#REF!="","",VLOOKUP(#REF!,#REF!,3))</f>
        <v>#REF!</v>
      </c>
      <c r="E38" s="79" t="e">
        <f>IF(#REF!="","",CONCATENATE(VLOOKUP(#REF!,#REF!,1)," ",VLOOKUP(#REF!,#REF!,2)))</f>
        <v>#REF!</v>
      </c>
      <c r="F38" s="79" t="e">
        <f>IF(#REF!="","",VLOOKUP(#REF!,#REF!,3))</f>
        <v>#REF!</v>
      </c>
      <c r="G38" s="256"/>
    </row>
    <row r="39" spans="1:7" ht="12.75" customHeight="1">
      <c r="A39" s="110" t="e">
        <f>#REF!</f>
        <v>#REF!</v>
      </c>
      <c r="B39" s="80" t="s">
        <v>75</v>
      </c>
      <c r="C39" s="81" t="e">
        <f>IF(#REF!="","",CONCATENATE(VLOOKUP(#REF!,#REF!,1)," ",VLOOKUP(#REF!,#REF!,2)))</f>
        <v>#REF!</v>
      </c>
      <c r="D39" s="76" t="e">
        <f>IF(#REF!="","",VLOOKUP(#REF!,#REF!,3))</f>
        <v>#REF!</v>
      </c>
      <c r="E39" s="76" t="e">
        <f>IF(#REF!="","",CONCATENATE(VLOOKUP(#REF!,#REF!,1)," ",VLOOKUP(#REF!,#REF!,2)))</f>
        <v>#REF!</v>
      </c>
      <c r="F39" s="76" t="e">
        <f>IF(#REF!="","",VLOOKUP(#REF!,#REF!,3))</f>
        <v>#REF!</v>
      </c>
      <c r="G39" s="257">
        <v>20</v>
      </c>
    </row>
    <row r="40" spans="1:7" ht="12.75" customHeight="1">
      <c r="A40" s="110" t="e">
        <f>#REF!</f>
        <v>#REF!</v>
      </c>
      <c r="B40" s="80" t="s">
        <v>75</v>
      </c>
      <c r="C40" s="81" t="e">
        <f>IF(#REF!="","",CONCATENATE(VLOOKUP(#REF!,#REF!,1)," ",VLOOKUP(#REF!,#REF!,2)))</f>
        <v>#REF!</v>
      </c>
      <c r="D40" s="76" t="e">
        <f>IF(#REF!="","",VLOOKUP(#REF!,#REF!,3))</f>
        <v>#REF!</v>
      </c>
      <c r="E40" s="76" t="e">
        <f>IF(#REF!="","",CONCATENATE(VLOOKUP(#REF!,#REF!,1)," ",VLOOKUP(#REF!,#REF!,2)))</f>
        <v>#REF!</v>
      </c>
      <c r="F40" s="76" t="e">
        <f>IF(#REF!="","",VLOOKUP(#REF!,#REF!,3))</f>
        <v>#REF!</v>
      </c>
      <c r="G40" s="257"/>
    </row>
    <row r="41" spans="1:7" ht="12.75" customHeight="1">
      <c r="A41" s="77" t="e">
        <f>#REF!</f>
        <v>#REF!</v>
      </c>
      <c r="B41" s="77" t="s">
        <v>76</v>
      </c>
      <c r="C41" s="78" t="e">
        <f>IF(#REF!="","",CONCATENATE(VLOOKUP(#REF!,#REF!,1)," ",VLOOKUP(#REF!,#REF!,2)))</f>
        <v>#REF!</v>
      </c>
      <c r="D41" s="79" t="e">
        <f>IF(#REF!="","",VLOOKUP(#REF!,#REF!,3))</f>
        <v>#REF!</v>
      </c>
      <c r="E41" s="79" t="e">
        <f>IF(#REF!="","",CONCATENATE(VLOOKUP(#REF!,#REF!,1)," ",VLOOKUP(#REF!,#REF!,2)))</f>
        <v>#REF!</v>
      </c>
      <c r="F41" s="79" t="e">
        <f>IF(#REF!="","",VLOOKUP(#REF!,#REF!,3))</f>
        <v>#REF!</v>
      </c>
      <c r="G41" s="256">
        <v>21</v>
      </c>
    </row>
    <row r="42" spans="1:7" ht="12.75" customHeight="1">
      <c r="A42" s="77" t="e">
        <f>#REF!</f>
        <v>#REF!</v>
      </c>
      <c r="B42" s="77" t="s">
        <v>76</v>
      </c>
      <c r="C42" s="78" t="e">
        <f>IF(#REF!="","",CONCATENATE(VLOOKUP(#REF!,#REF!,1)," ",VLOOKUP(#REF!,#REF!,2)))</f>
        <v>#REF!</v>
      </c>
      <c r="D42" s="79" t="e">
        <f>IF(#REF!="","",VLOOKUP(#REF!,#REF!,3))</f>
        <v>#REF!</v>
      </c>
      <c r="E42" s="79" t="e">
        <f>IF(#REF!="","",CONCATENATE(VLOOKUP(#REF!,#REF!,1)," ",VLOOKUP(#REF!,#REF!,2)))</f>
        <v>#REF!</v>
      </c>
      <c r="F42" s="79" t="e">
        <f>IF(#REF!="","",VLOOKUP(#REF!,#REF!,3))</f>
        <v>#REF!</v>
      </c>
      <c r="G42" s="256"/>
    </row>
    <row r="43" spans="1:7" ht="12.75" customHeight="1">
      <c r="A43" s="110" t="e">
        <f>#REF!</f>
        <v>#REF!</v>
      </c>
      <c r="B43" s="80" t="s">
        <v>77</v>
      </c>
      <c r="C43" s="81" t="e">
        <f>IF(#REF!="","",CONCATENATE(VLOOKUP(#REF!,#REF!,1)," ",VLOOKUP(#REF!,#REF!,2)))</f>
        <v>#REF!</v>
      </c>
      <c r="D43" s="76" t="e">
        <f>IF(#REF!="","",VLOOKUP(#REF!,#REF!,3))</f>
        <v>#REF!</v>
      </c>
      <c r="E43" s="76" t="e">
        <f>IF(#REF!="","",CONCATENATE(VLOOKUP(#REF!,#REF!,1)," ",VLOOKUP(#REF!,#REF!,2)))</f>
        <v>#REF!</v>
      </c>
      <c r="F43" s="76" t="e">
        <f>IF(#REF!="","",VLOOKUP(#REF!,#REF!,3))</f>
        <v>#REF!</v>
      </c>
      <c r="G43" s="257">
        <v>22</v>
      </c>
    </row>
    <row r="44" spans="1:7" ht="12.75" customHeight="1">
      <c r="A44" s="110" t="e">
        <f>#REF!</f>
        <v>#REF!</v>
      </c>
      <c r="B44" s="80" t="s">
        <v>77</v>
      </c>
      <c r="C44" s="81" t="e">
        <f>IF(#REF!="","",CONCATENATE(VLOOKUP(#REF!,#REF!,1)," ",VLOOKUP(#REF!,#REF!,2)))</f>
        <v>#REF!</v>
      </c>
      <c r="D44" s="76" t="e">
        <f>IF(#REF!="","",VLOOKUP(#REF!,#REF!,3))</f>
        <v>#REF!</v>
      </c>
      <c r="E44" s="76" t="e">
        <f>IF(#REF!="","",CONCATENATE(VLOOKUP(#REF!,#REF!,1)," ",VLOOKUP(#REF!,#REF!,2)))</f>
        <v>#REF!</v>
      </c>
      <c r="F44" s="76" t="e">
        <f>IF(#REF!="","",VLOOKUP(#REF!,#REF!,3))</f>
        <v>#REF!</v>
      </c>
      <c r="G44" s="257"/>
    </row>
    <row r="45" spans="1:7" ht="12.75" customHeight="1">
      <c r="A45" s="77" t="e">
        <f>#REF!</f>
        <v>#REF!</v>
      </c>
      <c r="B45" s="77" t="s">
        <v>78</v>
      </c>
      <c r="C45" s="78" t="e">
        <f>IF(#REF!="","",CONCATENATE(VLOOKUP(#REF!,#REF!,1)," ",VLOOKUP(#REF!,#REF!,2)))</f>
        <v>#REF!</v>
      </c>
      <c r="D45" s="79" t="e">
        <f>IF(#REF!="","",VLOOKUP(#REF!,#REF!,3))</f>
        <v>#REF!</v>
      </c>
      <c r="E45" s="79" t="e">
        <f>IF(#REF!="","",CONCATENATE(VLOOKUP(#REF!,#REF!,1)," ",VLOOKUP(#REF!,#REF!,2)))</f>
        <v>#REF!</v>
      </c>
      <c r="F45" s="79" t="e">
        <f>IF(#REF!="","",VLOOKUP(#REF!,#REF!,3))</f>
        <v>#REF!</v>
      </c>
      <c r="G45" s="256">
        <v>23</v>
      </c>
    </row>
    <row r="46" spans="1:7" ht="12.75" customHeight="1">
      <c r="A46" s="77" t="e">
        <f>#REF!</f>
        <v>#REF!</v>
      </c>
      <c r="B46" s="77" t="s">
        <v>78</v>
      </c>
      <c r="C46" s="78" t="e">
        <f>IF(#REF!="","",CONCATENATE(VLOOKUP(#REF!,#REF!,1)," ",VLOOKUP(#REF!,#REF!,2)))</f>
        <v>#REF!</v>
      </c>
      <c r="D46" s="79" t="e">
        <f>IF(#REF!="","",VLOOKUP(#REF!,#REF!,3))</f>
        <v>#REF!</v>
      </c>
      <c r="E46" s="79" t="e">
        <f>IF(#REF!="","",CONCATENATE(VLOOKUP(#REF!,#REF!,1)," ",VLOOKUP(#REF!,#REF!,2)))</f>
        <v>#REF!</v>
      </c>
      <c r="F46" s="79" t="e">
        <f>IF(#REF!="","",VLOOKUP(#REF!,#REF!,3))</f>
        <v>#REF!</v>
      </c>
      <c r="G46" s="256"/>
    </row>
    <row r="47" spans="1:7" ht="12.75" customHeight="1">
      <c r="A47" s="110" t="e">
        <f>#REF!</f>
        <v>#REF!</v>
      </c>
      <c r="B47" s="80" t="s">
        <v>79</v>
      </c>
      <c r="C47" s="81" t="e">
        <f>IF(#REF!="","",CONCATENATE(VLOOKUP(#REF!,#REF!,1)," ",VLOOKUP(#REF!,#REF!,2)))</f>
        <v>#REF!</v>
      </c>
      <c r="D47" s="76" t="e">
        <f>IF(#REF!="","",VLOOKUP(#REF!,#REF!,3))</f>
        <v>#REF!</v>
      </c>
      <c r="E47" s="76" t="e">
        <f>IF(#REF!="","",CONCATENATE(VLOOKUP(#REF!,#REF!,1)," ",VLOOKUP(#REF!,#REF!,2)))</f>
        <v>#REF!</v>
      </c>
      <c r="F47" s="76" t="e">
        <f>IF(#REF!="","",VLOOKUP(#REF!,#REF!,3))</f>
        <v>#REF!</v>
      </c>
      <c r="G47" s="257">
        <v>24</v>
      </c>
    </row>
    <row r="48" spans="1:7" ht="12.75" customHeight="1">
      <c r="A48" s="110" t="e">
        <f>#REF!</f>
        <v>#REF!</v>
      </c>
      <c r="B48" s="80" t="s">
        <v>79</v>
      </c>
      <c r="C48" s="81" t="e">
        <f>IF(#REF!="","",CONCATENATE(VLOOKUP(#REF!,#REF!,1)," ",VLOOKUP(#REF!,#REF!,2)))</f>
        <v>#REF!</v>
      </c>
      <c r="D48" s="76" t="e">
        <f>IF(#REF!="","",VLOOKUP(#REF!,#REF!,3))</f>
        <v>#REF!</v>
      </c>
      <c r="E48" s="76" t="e">
        <f>IF(#REF!="","",CONCATENATE(VLOOKUP(#REF!,#REF!,1)," ",VLOOKUP(#REF!,#REF!,2)))</f>
        <v>#REF!</v>
      </c>
      <c r="F48" s="76" t="e">
        <f>IF(#REF!="","",VLOOKUP(#REF!,#REF!,3))</f>
        <v>#REF!</v>
      </c>
      <c r="G48" s="257"/>
    </row>
    <row r="49" spans="1:7" ht="12.75" customHeight="1">
      <c r="A49" s="77" t="e">
        <f>#REF!</f>
        <v>#REF!</v>
      </c>
      <c r="B49" s="77" t="s">
        <v>80</v>
      </c>
      <c r="C49" s="78" t="e">
        <f>IF(#REF!="","",CONCATENATE(VLOOKUP(#REF!,#REF!,1)," ",VLOOKUP(#REF!,#REF!,2)))</f>
        <v>#REF!</v>
      </c>
      <c r="D49" s="79" t="e">
        <f>IF(#REF!="","",VLOOKUP(#REF!,#REF!,3))</f>
        <v>#REF!</v>
      </c>
      <c r="E49" s="79" t="e">
        <f>IF(#REF!="","",CONCATENATE(VLOOKUP(#REF!,#REF!,1)," ",VLOOKUP(#REF!,#REF!,2)))</f>
        <v>#REF!</v>
      </c>
      <c r="F49" s="79" t="e">
        <f>IF(#REF!="","",VLOOKUP(#REF!,#REF!,3))</f>
        <v>#REF!</v>
      </c>
      <c r="G49" s="256">
        <v>25</v>
      </c>
    </row>
    <row r="50" spans="1:7" ht="12.75" customHeight="1">
      <c r="A50" s="77" t="e">
        <f>#REF!</f>
        <v>#REF!</v>
      </c>
      <c r="B50" s="77" t="s">
        <v>80</v>
      </c>
      <c r="C50" s="78" t="e">
        <f>IF(#REF!="","",CONCATENATE(VLOOKUP(#REF!,#REF!,1)," ",VLOOKUP(#REF!,#REF!,2)))</f>
        <v>#REF!</v>
      </c>
      <c r="D50" s="79" t="e">
        <f>IF(#REF!="","",VLOOKUP(#REF!,#REF!,3))</f>
        <v>#REF!</v>
      </c>
      <c r="E50" s="79" t="e">
        <f>IF(#REF!="","",CONCATENATE(VLOOKUP(#REF!,#REF!,1)," ",VLOOKUP(#REF!,#REF!,2)))</f>
        <v>#REF!</v>
      </c>
      <c r="F50" s="79" t="e">
        <f>IF(#REF!="","",VLOOKUP(#REF!,#REF!,3))</f>
        <v>#REF!</v>
      </c>
      <c r="G50" s="256"/>
    </row>
    <row r="51" spans="1:7" ht="12.75" customHeight="1">
      <c r="A51" s="110" t="e">
        <f>#REF!</f>
        <v>#REF!</v>
      </c>
      <c r="B51" s="80" t="s">
        <v>81</v>
      </c>
      <c r="C51" s="81" t="e">
        <f>IF(#REF!="","",CONCATENATE(VLOOKUP(#REF!,#REF!,1)," ",VLOOKUP(#REF!,#REF!,2)))</f>
        <v>#REF!</v>
      </c>
      <c r="D51" s="76" t="e">
        <f>IF(#REF!="","",VLOOKUP(#REF!,#REF!,3))</f>
        <v>#REF!</v>
      </c>
      <c r="E51" s="76" t="e">
        <f>IF(#REF!="","",CONCATENATE(VLOOKUP(#REF!,#REF!,1)," ",VLOOKUP(#REF!,#REF!,2)))</f>
        <v>#REF!</v>
      </c>
      <c r="F51" s="76" t="e">
        <f>IF(#REF!="","",VLOOKUP(#REF!,#REF!,3))</f>
        <v>#REF!</v>
      </c>
      <c r="G51" s="257">
        <v>26</v>
      </c>
    </row>
    <row r="52" spans="1:7" ht="12.75" customHeight="1">
      <c r="A52" s="110" t="e">
        <f>#REF!</f>
        <v>#REF!</v>
      </c>
      <c r="B52" s="80" t="s">
        <v>81</v>
      </c>
      <c r="C52" s="81" t="e">
        <f>IF(#REF!="","",CONCATENATE(VLOOKUP(#REF!,#REF!,1)," ",VLOOKUP(#REF!,#REF!,2)))</f>
        <v>#REF!</v>
      </c>
      <c r="D52" s="76" t="e">
        <f>IF(#REF!="","",VLOOKUP(#REF!,#REF!,3))</f>
        <v>#REF!</v>
      </c>
      <c r="E52" s="76" t="e">
        <f>IF(#REF!="","",CONCATENATE(VLOOKUP(#REF!,#REF!,1)," ",VLOOKUP(#REF!,#REF!,2)))</f>
        <v>#REF!</v>
      </c>
      <c r="F52" s="76" t="e">
        <f>IF(#REF!="","",VLOOKUP(#REF!,#REF!,3))</f>
        <v>#REF!</v>
      </c>
      <c r="G52" s="257"/>
    </row>
    <row r="53" spans="1:7" ht="12.75" customHeight="1">
      <c r="A53" s="77" t="e">
        <f>#REF!</f>
        <v>#REF!</v>
      </c>
      <c r="B53" s="77" t="s">
        <v>82</v>
      </c>
      <c r="C53" s="78" t="e">
        <f>IF(#REF!="","",CONCATENATE(VLOOKUP(#REF!,#REF!,1)," ",VLOOKUP(#REF!,#REF!,2)))</f>
        <v>#REF!</v>
      </c>
      <c r="D53" s="79" t="e">
        <f>IF(#REF!="","",VLOOKUP(#REF!,#REF!,3))</f>
        <v>#REF!</v>
      </c>
      <c r="E53" s="79" t="e">
        <f>IF(#REF!="","",CONCATENATE(VLOOKUP(#REF!,#REF!,1)," ",VLOOKUP(#REF!,#REF!,2)))</f>
        <v>#REF!</v>
      </c>
      <c r="F53" s="79" t="e">
        <f>IF(#REF!="","",VLOOKUP(#REF!,#REF!,3))</f>
        <v>#REF!</v>
      </c>
      <c r="G53" s="256">
        <v>27</v>
      </c>
    </row>
    <row r="54" spans="1:7" ht="12.75" customHeight="1">
      <c r="A54" s="77" t="e">
        <f>#REF!</f>
        <v>#REF!</v>
      </c>
      <c r="B54" s="77" t="s">
        <v>82</v>
      </c>
      <c r="C54" s="78" t="e">
        <f>IF(#REF!="","",CONCATENATE(VLOOKUP(#REF!,#REF!,1)," ",VLOOKUP(#REF!,#REF!,2)))</f>
        <v>#REF!</v>
      </c>
      <c r="D54" s="79" t="e">
        <f>IF(#REF!="","",VLOOKUP(#REF!,#REF!,3))</f>
        <v>#REF!</v>
      </c>
      <c r="E54" s="79" t="e">
        <f>IF(#REF!="","",CONCATENATE(VLOOKUP(#REF!,#REF!,1)," ",VLOOKUP(#REF!,#REF!,2)))</f>
        <v>#REF!</v>
      </c>
      <c r="F54" s="79" t="e">
        <f>IF(#REF!="","",VLOOKUP(#REF!,#REF!,3))</f>
        <v>#REF!</v>
      </c>
      <c r="G54" s="256"/>
    </row>
    <row r="55" spans="1:7" ht="12.75" customHeight="1">
      <c r="A55" s="110" t="e">
        <f>#REF!</f>
        <v>#REF!</v>
      </c>
      <c r="B55" s="80" t="s">
        <v>83</v>
      </c>
      <c r="C55" s="81" t="e">
        <f>IF(#REF!="","",CONCATENATE(VLOOKUP(#REF!,#REF!,1)," ",VLOOKUP(#REF!,#REF!,2)))</f>
        <v>#REF!</v>
      </c>
      <c r="D55" s="76" t="e">
        <f>IF(#REF!="","",VLOOKUP(#REF!,#REF!,3))</f>
        <v>#REF!</v>
      </c>
      <c r="E55" s="76" t="e">
        <f>IF(#REF!="","",CONCATENATE(VLOOKUP(#REF!,#REF!,1)," ",VLOOKUP(#REF!,#REF!,2)))</f>
        <v>#REF!</v>
      </c>
      <c r="F55" s="76" t="e">
        <f>IF(#REF!="","",VLOOKUP(#REF!,#REF!,3))</f>
        <v>#REF!</v>
      </c>
      <c r="G55" s="257">
        <v>28</v>
      </c>
    </row>
    <row r="56" spans="1:7" ht="12.75" customHeight="1">
      <c r="A56" s="110" t="e">
        <f>#REF!</f>
        <v>#REF!</v>
      </c>
      <c r="B56" s="80" t="s">
        <v>83</v>
      </c>
      <c r="C56" s="81" t="e">
        <f>IF(#REF!="","",CONCATENATE(VLOOKUP(#REF!,#REF!,1)," ",VLOOKUP(#REF!,#REF!,2)))</f>
        <v>#REF!</v>
      </c>
      <c r="D56" s="76" t="e">
        <f>IF(#REF!="","",VLOOKUP(#REF!,#REF!,3))</f>
        <v>#REF!</v>
      </c>
      <c r="E56" s="76" t="e">
        <f>IF(#REF!="","",CONCATENATE(VLOOKUP(#REF!,#REF!,1)," ",VLOOKUP(#REF!,#REF!,2)))</f>
        <v>#REF!</v>
      </c>
      <c r="F56" s="76" t="e">
        <f>IF(#REF!="","",VLOOKUP(#REF!,#REF!,3))</f>
        <v>#REF!</v>
      </c>
      <c r="G56" s="257"/>
    </row>
    <row r="57" spans="1:7" ht="12.75" customHeight="1">
      <c r="A57" s="77" t="e">
        <f>#REF!</f>
        <v>#REF!</v>
      </c>
      <c r="B57" s="77" t="s">
        <v>84</v>
      </c>
      <c r="C57" s="78" t="e">
        <f>IF(#REF!="","",CONCATENATE(VLOOKUP(#REF!,#REF!,1)," ",VLOOKUP(#REF!,#REF!,2)))</f>
        <v>#REF!</v>
      </c>
      <c r="D57" s="79" t="e">
        <f>IF(#REF!="","",VLOOKUP(#REF!,#REF!,3))</f>
        <v>#REF!</v>
      </c>
      <c r="E57" s="79" t="e">
        <f>IF(#REF!="","",CONCATENATE(VLOOKUP(#REF!,#REF!,1)," ",VLOOKUP(#REF!,#REF!,2)))</f>
        <v>#REF!</v>
      </c>
      <c r="F57" s="79" t="e">
        <f>IF(#REF!="","",VLOOKUP(#REF!,#REF!,3))</f>
        <v>#REF!</v>
      </c>
      <c r="G57" s="256">
        <v>29</v>
      </c>
    </row>
    <row r="58" spans="1:7" ht="12.75" customHeight="1">
      <c r="A58" s="77" t="e">
        <f>#REF!</f>
        <v>#REF!</v>
      </c>
      <c r="B58" s="77" t="s">
        <v>84</v>
      </c>
      <c r="C58" s="78" t="e">
        <f>IF(#REF!="","",CONCATENATE(VLOOKUP(#REF!,#REF!,1)," ",VLOOKUP(#REF!,#REF!,2)))</f>
        <v>#REF!</v>
      </c>
      <c r="D58" s="79" t="e">
        <f>IF(#REF!="","",VLOOKUP(#REF!,#REF!,3))</f>
        <v>#REF!</v>
      </c>
      <c r="E58" s="79" t="e">
        <f>IF(#REF!="","",CONCATENATE(VLOOKUP(#REF!,#REF!,1)," ",VLOOKUP(#REF!,#REF!,2)))</f>
        <v>#REF!</v>
      </c>
      <c r="F58" s="79" t="e">
        <f>IF(#REF!="","",VLOOKUP(#REF!,#REF!,3))</f>
        <v>#REF!</v>
      </c>
      <c r="G58" s="256"/>
    </row>
    <row r="59" spans="1:7" ht="12.75" customHeight="1">
      <c r="A59" s="110" t="e">
        <f>#REF!</f>
        <v>#REF!</v>
      </c>
      <c r="B59" s="80" t="s">
        <v>85</v>
      </c>
      <c r="C59" s="81" t="e">
        <f>IF(#REF!="","",CONCATENATE(VLOOKUP(#REF!,#REF!,1)," ",VLOOKUP(#REF!,#REF!,2)))</f>
        <v>#REF!</v>
      </c>
      <c r="D59" s="76" t="e">
        <f>IF(#REF!="","",VLOOKUP(#REF!,#REF!,3))</f>
        <v>#REF!</v>
      </c>
      <c r="E59" s="76" t="e">
        <f>IF(#REF!="","",CONCATENATE(VLOOKUP(#REF!,#REF!,1)," ",VLOOKUP(#REF!,#REF!,2)))</f>
        <v>#REF!</v>
      </c>
      <c r="F59" s="76" t="e">
        <f>IF(#REF!="","",VLOOKUP(#REF!,#REF!,3))</f>
        <v>#REF!</v>
      </c>
      <c r="G59" s="257">
        <v>30</v>
      </c>
    </row>
    <row r="60" spans="1:7" ht="12.75" customHeight="1">
      <c r="A60" s="110" t="e">
        <f>#REF!</f>
        <v>#REF!</v>
      </c>
      <c r="B60" s="80" t="s">
        <v>85</v>
      </c>
      <c r="C60" s="81" t="e">
        <f>IF(#REF!="","",CONCATENATE(VLOOKUP(#REF!,#REF!,1)," ",VLOOKUP(#REF!,#REF!,2)))</f>
        <v>#REF!</v>
      </c>
      <c r="D60" s="76" t="e">
        <f>IF(#REF!="","",VLOOKUP(#REF!,#REF!,3))</f>
        <v>#REF!</v>
      </c>
      <c r="E60" s="76" t="e">
        <f>IF(#REF!="","",CONCATENATE(VLOOKUP(#REF!,#REF!,1)," ",VLOOKUP(#REF!,#REF!,2)))</f>
        <v>#REF!</v>
      </c>
      <c r="F60" s="76" t="e">
        <f>IF(#REF!="","",VLOOKUP(#REF!,#REF!,3))</f>
        <v>#REF!</v>
      </c>
      <c r="G60" s="257"/>
    </row>
    <row r="61" spans="1:7" ht="12.75" customHeight="1">
      <c r="A61" s="77" t="e">
        <f>#REF!</f>
        <v>#REF!</v>
      </c>
      <c r="B61" s="77" t="s">
        <v>86</v>
      </c>
      <c r="C61" s="78" t="e">
        <f>IF(#REF!="","",CONCATENATE(VLOOKUP(#REF!,#REF!,1)," ",VLOOKUP(#REF!,#REF!,2)))</f>
        <v>#REF!</v>
      </c>
      <c r="D61" s="79" t="e">
        <f>IF(#REF!="","",VLOOKUP(#REF!,#REF!,3))</f>
        <v>#REF!</v>
      </c>
      <c r="E61" s="79" t="e">
        <f>IF(#REF!="","",CONCATENATE(VLOOKUP(#REF!,#REF!,1)," ",VLOOKUP(#REF!,#REF!,2)))</f>
        <v>#REF!</v>
      </c>
      <c r="F61" s="79" t="e">
        <f>IF(#REF!="","",VLOOKUP(#REF!,#REF!,3))</f>
        <v>#REF!</v>
      </c>
      <c r="G61" s="256">
        <v>31</v>
      </c>
    </row>
    <row r="62" spans="1:7" ht="12.75" customHeight="1">
      <c r="A62" s="77" t="e">
        <f>#REF!</f>
        <v>#REF!</v>
      </c>
      <c r="B62" s="77" t="s">
        <v>86</v>
      </c>
      <c r="C62" s="78" t="e">
        <f>IF(#REF!="","",CONCATENATE(VLOOKUP(#REF!,#REF!,1)," ",VLOOKUP(#REF!,#REF!,2)))</f>
        <v>#REF!</v>
      </c>
      <c r="D62" s="79" t="e">
        <f>IF(#REF!="","",VLOOKUP(#REF!,#REF!,3))</f>
        <v>#REF!</v>
      </c>
      <c r="E62" s="79" t="e">
        <f>IF(#REF!="","",CONCATENATE(VLOOKUP(#REF!,#REF!,1)," ",VLOOKUP(#REF!,#REF!,2)))</f>
        <v>#REF!</v>
      </c>
      <c r="F62" s="79" t="e">
        <f>IF(#REF!="","",VLOOKUP(#REF!,#REF!,3))</f>
        <v>#REF!</v>
      </c>
      <c r="G62" s="256"/>
    </row>
    <row r="63" spans="1:7" ht="12.75" customHeight="1">
      <c r="A63" s="110" t="e">
        <f>#REF!</f>
        <v>#REF!</v>
      </c>
      <c r="B63" s="80" t="s">
        <v>87</v>
      </c>
      <c r="C63" s="81" t="e">
        <f>IF(#REF!="","",CONCATENATE(VLOOKUP(#REF!,#REF!,1)," ",VLOOKUP(#REF!,#REF!,2)))</f>
        <v>#REF!</v>
      </c>
      <c r="D63" s="76" t="e">
        <f>IF(#REF!="","",VLOOKUP(#REF!,#REF!,3))</f>
        <v>#REF!</v>
      </c>
      <c r="E63" s="76" t="e">
        <f>IF(#REF!="","",CONCATENATE(VLOOKUP(#REF!,#REF!,1)," ",VLOOKUP(#REF!,#REF!,2)))</f>
        <v>#REF!</v>
      </c>
      <c r="F63" s="76" t="e">
        <f>IF(#REF!="","",VLOOKUP(#REF!,#REF!,3))</f>
        <v>#REF!</v>
      </c>
      <c r="G63" s="257">
        <v>32</v>
      </c>
    </row>
    <row r="64" spans="1:7" ht="12.75" customHeight="1">
      <c r="A64" s="110" t="e">
        <f>#REF!</f>
        <v>#REF!</v>
      </c>
      <c r="B64" s="80" t="s">
        <v>87</v>
      </c>
      <c r="C64" s="81" t="e">
        <f>IF(#REF!="","",CONCATENATE(VLOOKUP(#REF!,#REF!,1)," ",VLOOKUP(#REF!,#REF!,2)))</f>
        <v>#REF!</v>
      </c>
      <c r="D64" s="76" t="e">
        <f>IF(#REF!="","",VLOOKUP(#REF!,#REF!,3))</f>
        <v>#REF!</v>
      </c>
      <c r="E64" s="76" t="e">
        <f>IF(#REF!="","",CONCATENATE(VLOOKUP(#REF!,#REF!,1)," ",VLOOKUP(#REF!,#REF!,2)))</f>
        <v>#REF!</v>
      </c>
      <c r="F64" s="76" t="e">
        <f>IF(#REF!="","",VLOOKUP(#REF!,#REF!,3))</f>
        <v>#REF!</v>
      </c>
      <c r="G64" s="257"/>
    </row>
    <row r="65" spans="1:7" ht="12.75" customHeight="1">
      <c r="A65" s="77" t="e">
        <f>#REF!</f>
        <v>#REF!</v>
      </c>
      <c r="B65" s="77" t="s">
        <v>88</v>
      </c>
      <c r="C65" s="78" t="e">
        <f>IF(#REF!="","",CONCATENATE(VLOOKUP(#REF!,#REF!,1)," ",VLOOKUP(#REF!,#REF!,2)))</f>
        <v>#REF!</v>
      </c>
      <c r="D65" s="79" t="e">
        <f>IF(#REF!="","",VLOOKUP(#REF!,#REF!,3))</f>
        <v>#REF!</v>
      </c>
      <c r="E65" s="79" t="e">
        <f>IF(#REF!="","",CONCATENATE(VLOOKUP(#REF!,#REF!,1)," ",VLOOKUP(#REF!,#REF!,2)))</f>
        <v>#REF!</v>
      </c>
      <c r="F65" s="79" t="e">
        <f>IF(#REF!="","",VLOOKUP(#REF!,#REF!,3))</f>
        <v>#REF!</v>
      </c>
      <c r="G65" s="256">
        <v>1</v>
      </c>
    </row>
    <row r="66" spans="1:7" ht="12.75" customHeight="1">
      <c r="A66" s="77" t="e">
        <f>#REF!</f>
        <v>#REF!</v>
      </c>
      <c r="B66" s="77" t="s">
        <v>88</v>
      </c>
      <c r="C66" s="78" t="e">
        <f>IF(#REF!="","",CONCATENATE(VLOOKUP(#REF!,#REF!,1)," ",VLOOKUP(#REF!,#REF!,2)))</f>
        <v>#REF!</v>
      </c>
      <c r="D66" s="79" t="e">
        <f>IF(#REF!="","",VLOOKUP(#REF!,#REF!,3))</f>
        <v>#REF!</v>
      </c>
      <c r="E66" s="79" t="e">
        <f>IF(#REF!="","",CONCATENATE(VLOOKUP(#REF!,#REF!,1)," ",VLOOKUP(#REF!,#REF!,2)))</f>
        <v>#REF!</v>
      </c>
      <c r="F66" s="79" t="e">
        <f>IF(#REF!="","",VLOOKUP(#REF!,#REF!,3))</f>
        <v>#REF!</v>
      </c>
      <c r="G66" s="256"/>
    </row>
    <row r="67" spans="1:7" ht="12.75" customHeight="1">
      <c r="A67" s="110" t="e">
        <f>#REF!</f>
        <v>#REF!</v>
      </c>
      <c r="B67" s="80" t="s">
        <v>89</v>
      </c>
      <c r="C67" s="81" t="e">
        <f>IF(#REF!="","",CONCATENATE(VLOOKUP(#REF!,#REF!,1)," ",VLOOKUP(#REF!,#REF!,2)))</f>
        <v>#REF!</v>
      </c>
      <c r="D67" s="76" t="e">
        <f>IF(#REF!="","",VLOOKUP(#REF!,#REF!,3))</f>
        <v>#REF!</v>
      </c>
      <c r="E67" s="76" t="e">
        <f>IF(#REF!="","",CONCATENATE(VLOOKUP(#REF!,#REF!,1)," ",VLOOKUP(#REF!,#REF!,2)))</f>
        <v>#REF!</v>
      </c>
      <c r="F67" s="76" t="e">
        <f>IF(#REF!="","",VLOOKUP(#REF!,#REF!,3))</f>
        <v>#REF!</v>
      </c>
      <c r="G67" s="257">
        <v>2</v>
      </c>
    </row>
    <row r="68" spans="1:7" ht="12.75" customHeight="1">
      <c r="A68" s="110" t="e">
        <f>#REF!</f>
        <v>#REF!</v>
      </c>
      <c r="B68" s="80" t="s">
        <v>89</v>
      </c>
      <c r="C68" s="81" t="e">
        <f>IF(#REF!="","",CONCATENATE(VLOOKUP(#REF!,#REF!,1)," ",VLOOKUP(#REF!,#REF!,2)))</f>
        <v>#REF!</v>
      </c>
      <c r="D68" s="76" t="e">
        <f>IF(#REF!="","",VLOOKUP(#REF!,#REF!,3))</f>
        <v>#REF!</v>
      </c>
      <c r="E68" s="76" t="e">
        <f>IF(#REF!="","",CONCATENATE(VLOOKUP(#REF!,#REF!,1)," ",VLOOKUP(#REF!,#REF!,2)))</f>
        <v>#REF!</v>
      </c>
      <c r="F68" s="76" t="e">
        <f>IF(#REF!="","",VLOOKUP(#REF!,#REF!,3))</f>
        <v>#REF!</v>
      </c>
      <c r="G68" s="257"/>
    </row>
    <row r="69" spans="1:7" ht="12.75" customHeight="1">
      <c r="A69" s="77" t="e">
        <f>#REF!</f>
        <v>#REF!</v>
      </c>
      <c r="B69" s="77" t="s">
        <v>90</v>
      </c>
      <c r="C69" s="78" t="e">
        <f>IF(#REF!="","",CONCATENATE(VLOOKUP(#REF!,#REF!,1)," ",VLOOKUP(#REF!,#REF!,2)))</f>
        <v>#REF!</v>
      </c>
      <c r="D69" s="79" t="e">
        <f>IF(#REF!="","",VLOOKUP(#REF!,#REF!,3))</f>
        <v>#REF!</v>
      </c>
      <c r="E69" s="79" t="e">
        <f>IF(#REF!="","",CONCATENATE(VLOOKUP(#REF!,#REF!,1)," ",VLOOKUP(#REF!,#REF!,2)))</f>
        <v>#REF!</v>
      </c>
      <c r="F69" s="79" t="e">
        <f>IF(#REF!="","",VLOOKUP(#REF!,#REF!,3))</f>
        <v>#REF!</v>
      </c>
      <c r="G69" s="256">
        <v>3</v>
      </c>
    </row>
    <row r="70" spans="1:7" ht="12.75" customHeight="1">
      <c r="A70" s="77" t="e">
        <f>#REF!</f>
        <v>#REF!</v>
      </c>
      <c r="B70" s="77" t="s">
        <v>90</v>
      </c>
      <c r="C70" s="78" t="e">
        <f>IF(#REF!="","",CONCATENATE(VLOOKUP(#REF!,#REF!,1)," ",VLOOKUP(#REF!,#REF!,2)))</f>
        <v>#REF!</v>
      </c>
      <c r="D70" s="79" t="e">
        <f>IF(#REF!="","",VLOOKUP(#REF!,#REF!,3))</f>
        <v>#REF!</v>
      </c>
      <c r="E70" s="79" t="e">
        <f>IF(#REF!="","",CONCATENATE(VLOOKUP(#REF!,#REF!,1)," ",VLOOKUP(#REF!,#REF!,2)))</f>
        <v>#REF!</v>
      </c>
      <c r="F70" s="79" t="e">
        <f>IF(#REF!="","",VLOOKUP(#REF!,#REF!,3))</f>
        <v>#REF!</v>
      </c>
      <c r="G70" s="256"/>
    </row>
    <row r="71" spans="1:7" ht="12.75" customHeight="1">
      <c r="A71" s="110" t="e">
        <f>#REF!</f>
        <v>#REF!</v>
      </c>
      <c r="B71" s="80" t="s">
        <v>91</v>
      </c>
      <c r="C71" s="81" t="e">
        <f>IF(#REF!="","",CONCATENATE(VLOOKUP(#REF!,#REF!,1)," ",VLOOKUP(#REF!,#REF!,2)))</f>
        <v>#REF!</v>
      </c>
      <c r="D71" s="76" t="e">
        <f>IF(#REF!="","",VLOOKUP(#REF!,#REF!,3))</f>
        <v>#REF!</v>
      </c>
      <c r="E71" s="76" t="e">
        <f>IF(#REF!="","",CONCATENATE(VLOOKUP(#REF!,#REF!,1)," ",VLOOKUP(#REF!,#REF!,2)))</f>
        <v>#REF!</v>
      </c>
      <c r="F71" s="76" t="e">
        <f>IF(#REF!="","",VLOOKUP(#REF!,#REF!,3))</f>
        <v>#REF!</v>
      </c>
      <c r="G71" s="257">
        <v>4</v>
      </c>
    </row>
    <row r="72" spans="1:7" ht="12.75" customHeight="1">
      <c r="A72" s="110" t="e">
        <f>#REF!</f>
        <v>#REF!</v>
      </c>
      <c r="B72" s="80" t="s">
        <v>91</v>
      </c>
      <c r="C72" s="81" t="e">
        <f>IF(#REF!="","",CONCATENATE(VLOOKUP(#REF!,#REF!,1)," ",VLOOKUP(#REF!,#REF!,2)))</f>
        <v>#REF!</v>
      </c>
      <c r="D72" s="76" t="e">
        <f>IF(#REF!="","",VLOOKUP(#REF!,#REF!,3))</f>
        <v>#REF!</v>
      </c>
      <c r="E72" s="76" t="e">
        <f>IF(#REF!="","",CONCATENATE(VLOOKUP(#REF!,#REF!,1)," ",VLOOKUP(#REF!,#REF!,2)))</f>
        <v>#REF!</v>
      </c>
      <c r="F72" s="76" t="e">
        <f>IF(#REF!="","",VLOOKUP(#REF!,#REF!,3))</f>
        <v>#REF!</v>
      </c>
      <c r="G72" s="257"/>
    </row>
    <row r="73" spans="1:7" ht="12.75" customHeight="1">
      <c r="A73" s="77" t="e">
        <f>#REF!</f>
        <v>#REF!</v>
      </c>
      <c r="B73" s="77" t="s">
        <v>92</v>
      </c>
      <c r="C73" s="78" t="e">
        <f>IF(#REF!="","",CONCATENATE(VLOOKUP(#REF!,#REF!,1)," ",VLOOKUP(#REF!,#REF!,2)))</f>
        <v>#REF!</v>
      </c>
      <c r="D73" s="79" t="e">
        <f>IF(#REF!="","",VLOOKUP(#REF!,#REF!,3))</f>
        <v>#REF!</v>
      </c>
      <c r="E73" s="79" t="e">
        <f>IF(#REF!="","",CONCATENATE(VLOOKUP(#REF!,#REF!,1)," ",VLOOKUP(#REF!,#REF!,2)))</f>
        <v>#REF!</v>
      </c>
      <c r="F73" s="79" t="e">
        <f>IF(#REF!="","",VLOOKUP(#REF!,#REF!,3))</f>
        <v>#REF!</v>
      </c>
      <c r="G73" s="256">
        <v>5</v>
      </c>
    </row>
    <row r="74" spans="1:7" ht="12.75" customHeight="1">
      <c r="A74" s="77" t="e">
        <f>#REF!</f>
        <v>#REF!</v>
      </c>
      <c r="B74" s="77" t="s">
        <v>92</v>
      </c>
      <c r="C74" s="78" t="e">
        <f>IF(#REF!="","",CONCATENATE(VLOOKUP(#REF!,#REF!,1)," ",VLOOKUP(#REF!,#REF!,2)))</f>
        <v>#REF!</v>
      </c>
      <c r="D74" s="79" t="e">
        <f>IF(#REF!="","",VLOOKUP(#REF!,#REF!,3))</f>
        <v>#REF!</v>
      </c>
      <c r="E74" s="79" t="e">
        <f>IF(#REF!="","",CONCATENATE(VLOOKUP(#REF!,#REF!,1)," ",VLOOKUP(#REF!,#REF!,2)))</f>
        <v>#REF!</v>
      </c>
      <c r="F74" s="79" t="e">
        <f>IF(#REF!="","",VLOOKUP(#REF!,#REF!,3))</f>
        <v>#REF!</v>
      </c>
      <c r="G74" s="256"/>
    </row>
    <row r="75" spans="1:7" ht="12.75" customHeight="1">
      <c r="A75" s="110" t="e">
        <f>#REF!</f>
        <v>#REF!</v>
      </c>
      <c r="B75" s="80" t="s">
        <v>93</v>
      </c>
      <c r="C75" s="81" t="e">
        <f>IF(#REF!="","",CONCATENATE(VLOOKUP(#REF!,#REF!,1)," ",VLOOKUP(#REF!,#REF!,2)))</f>
        <v>#REF!</v>
      </c>
      <c r="D75" s="76" t="e">
        <f>IF(#REF!="","",VLOOKUP(#REF!,#REF!,3))</f>
        <v>#REF!</v>
      </c>
      <c r="E75" s="76" t="e">
        <f>IF(#REF!="","",CONCATENATE(VLOOKUP(#REF!,#REF!,1)," ",VLOOKUP(#REF!,#REF!,2)))</f>
        <v>#REF!</v>
      </c>
      <c r="F75" s="76" t="e">
        <f>IF(#REF!="","",VLOOKUP(#REF!,#REF!,3))</f>
        <v>#REF!</v>
      </c>
      <c r="G75" s="257">
        <v>6</v>
      </c>
    </row>
    <row r="76" spans="1:7" ht="12.75" customHeight="1">
      <c r="A76" s="110" t="e">
        <f>#REF!</f>
        <v>#REF!</v>
      </c>
      <c r="B76" s="80" t="s">
        <v>93</v>
      </c>
      <c r="C76" s="81" t="e">
        <f>IF(#REF!="","",CONCATENATE(VLOOKUP(#REF!,#REF!,1)," ",VLOOKUP(#REF!,#REF!,2)))</f>
        <v>#REF!</v>
      </c>
      <c r="D76" s="76" t="e">
        <f>IF(#REF!="","",VLOOKUP(#REF!,#REF!,3))</f>
        <v>#REF!</v>
      </c>
      <c r="E76" s="76" t="e">
        <f>IF(#REF!="","",CONCATENATE(VLOOKUP(#REF!,#REF!,1)," ",VLOOKUP(#REF!,#REF!,2)))</f>
        <v>#REF!</v>
      </c>
      <c r="F76" s="76" t="e">
        <f>IF(#REF!="","",VLOOKUP(#REF!,#REF!,3))</f>
        <v>#REF!</v>
      </c>
      <c r="G76" s="257"/>
    </row>
    <row r="77" spans="1:7" ht="12.75" customHeight="1">
      <c r="A77" s="77" t="e">
        <f>#REF!</f>
        <v>#REF!</v>
      </c>
      <c r="B77" s="77" t="s">
        <v>94</v>
      </c>
      <c r="C77" s="78" t="e">
        <f>IF(#REF!="","",CONCATENATE(VLOOKUP(#REF!,#REF!,1)," ",VLOOKUP(#REF!,#REF!,2)))</f>
        <v>#REF!</v>
      </c>
      <c r="D77" s="79" t="e">
        <f>IF(#REF!="","",VLOOKUP(#REF!,#REF!,3))</f>
        <v>#REF!</v>
      </c>
      <c r="E77" s="79" t="e">
        <f>IF(#REF!="","",CONCATENATE(VLOOKUP(#REF!,#REF!,1)," ",VLOOKUP(#REF!,#REF!,2)))</f>
        <v>#REF!</v>
      </c>
      <c r="F77" s="79" t="e">
        <f>IF(#REF!="","",VLOOKUP(#REF!,#REF!,3))</f>
        <v>#REF!</v>
      </c>
      <c r="G77" s="256">
        <v>7</v>
      </c>
    </row>
    <row r="78" spans="1:7" ht="12.75" customHeight="1">
      <c r="A78" s="77" t="e">
        <f>#REF!</f>
        <v>#REF!</v>
      </c>
      <c r="B78" s="77" t="s">
        <v>94</v>
      </c>
      <c r="C78" s="78" t="e">
        <f>IF(#REF!="","",CONCATENATE(VLOOKUP(#REF!,#REF!,1)," ",VLOOKUP(#REF!,#REF!,2)))</f>
        <v>#REF!</v>
      </c>
      <c r="D78" s="79" t="e">
        <f>IF(#REF!="","",VLOOKUP(#REF!,#REF!,3))</f>
        <v>#REF!</v>
      </c>
      <c r="E78" s="79" t="e">
        <f>IF(#REF!="","",CONCATENATE(VLOOKUP(#REF!,#REF!,1)," ",VLOOKUP(#REF!,#REF!,2)))</f>
        <v>#REF!</v>
      </c>
      <c r="F78" s="79" t="e">
        <f>IF(#REF!="","",VLOOKUP(#REF!,#REF!,3))</f>
        <v>#REF!</v>
      </c>
      <c r="G78" s="256"/>
    </row>
    <row r="79" spans="1:7" ht="12.75" customHeight="1">
      <c r="A79" s="110" t="e">
        <f>#REF!</f>
        <v>#REF!</v>
      </c>
      <c r="B79" s="80" t="s">
        <v>95</v>
      </c>
      <c r="C79" s="81" t="e">
        <f>IF(#REF!="","",CONCATENATE(VLOOKUP(#REF!,#REF!,1)," ",VLOOKUP(#REF!,#REF!,2)))</f>
        <v>#REF!</v>
      </c>
      <c r="D79" s="76" t="e">
        <f>IF(#REF!="","",VLOOKUP(#REF!,#REF!,3))</f>
        <v>#REF!</v>
      </c>
      <c r="E79" s="76" t="e">
        <f>IF(#REF!="","",CONCATENATE(VLOOKUP(#REF!,#REF!,1)," ",VLOOKUP(#REF!,#REF!,2)))</f>
        <v>#REF!</v>
      </c>
      <c r="F79" s="76" t="e">
        <f>IF(#REF!="","",VLOOKUP(#REF!,#REF!,3))</f>
        <v>#REF!</v>
      </c>
      <c r="G79" s="257">
        <v>8</v>
      </c>
    </row>
    <row r="80" spans="1:7" ht="12.75" customHeight="1">
      <c r="A80" s="110" t="e">
        <f>#REF!</f>
        <v>#REF!</v>
      </c>
      <c r="B80" s="80" t="s">
        <v>95</v>
      </c>
      <c r="C80" s="81" t="e">
        <f>IF(#REF!="","",CONCATENATE(VLOOKUP(#REF!,#REF!,1)," ",VLOOKUP(#REF!,#REF!,2)))</f>
        <v>#REF!</v>
      </c>
      <c r="D80" s="76" t="e">
        <f>IF(#REF!="","",VLOOKUP(#REF!,#REF!,3))</f>
        <v>#REF!</v>
      </c>
      <c r="E80" s="76" t="e">
        <f>IF(#REF!="","",CONCATENATE(VLOOKUP(#REF!,#REF!,1)," ",VLOOKUP(#REF!,#REF!,2)))</f>
        <v>#REF!</v>
      </c>
      <c r="F80" s="76" t="e">
        <f>IF(#REF!="","",VLOOKUP(#REF!,#REF!,3))</f>
        <v>#REF!</v>
      </c>
      <c r="G80" s="257"/>
    </row>
    <row r="81" spans="1:7" ht="12.75" customHeight="1">
      <c r="A81" s="77" t="e">
        <f>#REF!</f>
        <v>#REF!</v>
      </c>
      <c r="B81" s="77" t="s">
        <v>96</v>
      </c>
      <c r="C81" s="78" t="e">
        <f>IF(#REF!="","",CONCATENATE(VLOOKUP(#REF!,#REF!,1)," ",VLOOKUP(#REF!,#REF!,2)))</f>
        <v>#REF!</v>
      </c>
      <c r="D81" s="79" t="e">
        <f>IF(#REF!="","",VLOOKUP(#REF!,#REF!,3))</f>
        <v>#REF!</v>
      </c>
      <c r="E81" s="79" t="e">
        <f>IF(#REF!="","",CONCATENATE(VLOOKUP(#REF!,#REF!,1)," ",VLOOKUP(#REF!,#REF!,2)))</f>
        <v>#REF!</v>
      </c>
      <c r="F81" s="79" t="e">
        <f>IF(#REF!="","",VLOOKUP(#REF!,#REF!,3))</f>
        <v>#REF!</v>
      </c>
      <c r="G81" s="256">
        <v>9</v>
      </c>
    </row>
    <row r="82" spans="1:7" ht="12.75" customHeight="1">
      <c r="A82" s="77" t="e">
        <f>#REF!</f>
        <v>#REF!</v>
      </c>
      <c r="B82" s="77" t="s">
        <v>96</v>
      </c>
      <c r="C82" s="78" t="e">
        <f>IF(#REF!="","",CONCATENATE(VLOOKUP(#REF!,#REF!,1)," ",VLOOKUP(#REF!,#REF!,2)))</f>
        <v>#REF!</v>
      </c>
      <c r="D82" s="79" t="e">
        <f>IF(#REF!="","",VLOOKUP(#REF!,#REF!,3))</f>
        <v>#REF!</v>
      </c>
      <c r="E82" s="79" t="e">
        <f>IF(#REF!="","",CONCATENATE(VLOOKUP(#REF!,#REF!,1)," ",VLOOKUP(#REF!,#REF!,2)))</f>
        <v>#REF!</v>
      </c>
      <c r="F82" s="79" t="e">
        <f>IF(#REF!="","",VLOOKUP(#REF!,#REF!,3))</f>
        <v>#REF!</v>
      </c>
      <c r="G82" s="256"/>
    </row>
    <row r="83" spans="1:7" ht="12.75" customHeight="1">
      <c r="A83" s="110" t="e">
        <f>#REF!</f>
        <v>#REF!</v>
      </c>
      <c r="B83" s="80" t="s">
        <v>97</v>
      </c>
      <c r="C83" s="81" t="e">
        <f>IF(#REF!="","",CONCATENATE(VLOOKUP(#REF!,#REF!,1)," ",VLOOKUP(#REF!,#REF!,2)))</f>
        <v>#REF!</v>
      </c>
      <c r="D83" s="76" t="e">
        <f>IF(#REF!="","",VLOOKUP(#REF!,#REF!,3))</f>
        <v>#REF!</v>
      </c>
      <c r="E83" s="76" t="e">
        <f>IF(#REF!="","",CONCATENATE(VLOOKUP(#REF!,#REF!,1)," ",VLOOKUP(#REF!,#REF!,2)))</f>
        <v>#REF!</v>
      </c>
      <c r="F83" s="76" t="e">
        <f>IF(#REF!="","",VLOOKUP(#REF!,#REF!,3))</f>
        <v>#REF!</v>
      </c>
      <c r="G83" s="257">
        <v>10</v>
      </c>
    </row>
    <row r="84" spans="1:7" ht="12.75" customHeight="1">
      <c r="A84" s="110" t="e">
        <f>#REF!</f>
        <v>#REF!</v>
      </c>
      <c r="B84" s="80" t="s">
        <v>97</v>
      </c>
      <c r="C84" s="81" t="e">
        <f>IF(#REF!="","",CONCATENATE(VLOOKUP(#REF!,#REF!,1)," ",VLOOKUP(#REF!,#REF!,2)))</f>
        <v>#REF!</v>
      </c>
      <c r="D84" s="76" t="e">
        <f>IF(#REF!="","",VLOOKUP(#REF!,#REF!,3))</f>
        <v>#REF!</v>
      </c>
      <c r="E84" s="76" t="e">
        <f>IF(#REF!="","",CONCATENATE(VLOOKUP(#REF!,#REF!,1)," ",VLOOKUP(#REF!,#REF!,2)))</f>
        <v>#REF!</v>
      </c>
      <c r="F84" s="76" t="e">
        <f>IF(#REF!="","",VLOOKUP(#REF!,#REF!,3))</f>
        <v>#REF!</v>
      </c>
      <c r="G84" s="257"/>
    </row>
    <row r="85" spans="1:7" ht="12.75" customHeight="1">
      <c r="A85" s="77" t="e">
        <f>#REF!</f>
        <v>#REF!</v>
      </c>
      <c r="B85" s="77" t="s">
        <v>98</v>
      </c>
      <c r="C85" s="78" t="e">
        <f>IF(#REF!="","",CONCATENATE(VLOOKUP(#REF!,#REF!,1)," ",VLOOKUP(#REF!,#REF!,2)))</f>
        <v>#REF!</v>
      </c>
      <c r="D85" s="79" t="e">
        <f>IF(#REF!="","",VLOOKUP(#REF!,#REF!,3))</f>
        <v>#REF!</v>
      </c>
      <c r="E85" s="79" t="e">
        <f>IF(#REF!="","",CONCATENATE(VLOOKUP(#REF!,#REF!,1)," ",VLOOKUP(#REF!,#REF!,2)))</f>
        <v>#REF!</v>
      </c>
      <c r="F85" s="79" t="e">
        <f>IF(#REF!="","",VLOOKUP(#REF!,#REF!,3))</f>
        <v>#REF!</v>
      </c>
      <c r="G85" s="256">
        <v>11</v>
      </c>
    </row>
    <row r="86" spans="1:7" ht="12.75" customHeight="1">
      <c r="A86" s="77" t="e">
        <f>#REF!</f>
        <v>#REF!</v>
      </c>
      <c r="B86" s="77" t="s">
        <v>98</v>
      </c>
      <c r="C86" s="78" t="e">
        <f>IF(#REF!="","",CONCATENATE(VLOOKUP(#REF!,#REF!,1)," ",VLOOKUP(#REF!,#REF!,2)))</f>
        <v>#REF!</v>
      </c>
      <c r="D86" s="79" t="e">
        <f>IF(#REF!="","",VLOOKUP(#REF!,#REF!,3))</f>
        <v>#REF!</v>
      </c>
      <c r="E86" s="79" t="e">
        <f>IF(#REF!="","",CONCATENATE(VLOOKUP(#REF!,#REF!,1)," ",VLOOKUP(#REF!,#REF!,2)))</f>
        <v>#REF!</v>
      </c>
      <c r="F86" s="79" t="e">
        <f>IF(#REF!="","",VLOOKUP(#REF!,#REF!,3))</f>
        <v>#REF!</v>
      </c>
      <c r="G86" s="256"/>
    </row>
    <row r="87" spans="1:7" ht="12.75" customHeight="1">
      <c r="A87" s="110" t="e">
        <f>#REF!</f>
        <v>#REF!</v>
      </c>
      <c r="B87" s="80" t="s">
        <v>99</v>
      </c>
      <c r="C87" s="81" t="e">
        <f>IF(#REF!="","",CONCATENATE(VLOOKUP(#REF!,#REF!,1)," ",VLOOKUP(#REF!,#REF!,2)))</f>
        <v>#REF!</v>
      </c>
      <c r="D87" s="76" t="e">
        <f>IF(#REF!="","",VLOOKUP(#REF!,#REF!,3))</f>
        <v>#REF!</v>
      </c>
      <c r="E87" s="76" t="e">
        <f>IF(#REF!="","",CONCATENATE(VLOOKUP(#REF!,#REF!,1)," ",VLOOKUP(#REF!,#REF!,2)))</f>
        <v>#REF!</v>
      </c>
      <c r="F87" s="76" t="e">
        <f>IF(#REF!="","",VLOOKUP(#REF!,#REF!,3))</f>
        <v>#REF!</v>
      </c>
      <c r="G87" s="257">
        <v>12</v>
      </c>
    </row>
    <row r="88" spans="1:7" ht="12.75" customHeight="1">
      <c r="A88" s="110" t="e">
        <f>#REF!</f>
        <v>#REF!</v>
      </c>
      <c r="B88" s="80" t="s">
        <v>99</v>
      </c>
      <c r="C88" s="81" t="e">
        <f>IF(#REF!="","",CONCATENATE(VLOOKUP(#REF!,#REF!,1)," ",VLOOKUP(#REF!,#REF!,2)))</f>
        <v>#REF!</v>
      </c>
      <c r="D88" s="76" t="e">
        <f>IF(#REF!="","",VLOOKUP(#REF!,#REF!,3))</f>
        <v>#REF!</v>
      </c>
      <c r="E88" s="76" t="e">
        <f>IF(#REF!="","",CONCATENATE(VLOOKUP(#REF!,#REF!,1)," ",VLOOKUP(#REF!,#REF!,2)))</f>
        <v>#REF!</v>
      </c>
      <c r="F88" s="76" t="e">
        <f>IF(#REF!="","",VLOOKUP(#REF!,#REF!,3))</f>
        <v>#REF!</v>
      </c>
      <c r="G88" s="257"/>
    </row>
    <row r="89" spans="1:7" ht="12.75" customHeight="1">
      <c r="A89" s="77" t="e">
        <f>#REF!</f>
        <v>#REF!</v>
      </c>
      <c r="B89" s="77" t="s">
        <v>100</v>
      </c>
      <c r="C89" s="78" t="e">
        <f>IF(#REF!="","",CONCATENATE(VLOOKUP(#REF!,#REF!,1)," ",VLOOKUP(#REF!,#REF!,2)))</f>
        <v>#REF!</v>
      </c>
      <c r="D89" s="79" t="e">
        <f>IF(#REF!="","",VLOOKUP(#REF!,#REF!,3))</f>
        <v>#REF!</v>
      </c>
      <c r="E89" s="79" t="e">
        <f>IF(#REF!="","",CONCATENATE(VLOOKUP(#REF!,#REF!,1)," ",VLOOKUP(#REF!,#REF!,2)))</f>
        <v>#REF!</v>
      </c>
      <c r="F89" s="79" t="e">
        <f>IF(#REF!="","",VLOOKUP(#REF!,#REF!,3))</f>
        <v>#REF!</v>
      </c>
      <c r="G89" s="256">
        <v>13</v>
      </c>
    </row>
    <row r="90" spans="1:7" ht="12.75" customHeight="1">
      <c r="A90" s="77" t="e">
        <f>#REF!</f>
        <v>#REF!</v>
      </c>
      <c r="B90" s="77" t="s">
        <v>100</v>
      </c>
      <c r="C90" s="78" t="e">
        <f>IF(#REF!="","",CONCATENATE(VLOOKUP(#REF!,#REF!,1)," ",VLOOKUP(#REF!,#REF!,2)))</f>
        <v>#REF!</v>
      </c>
      <c r="D90" s="79" t="e">
        <f>IF(#REF!="","",VLOOKUP(#REF!,#REF!,3))</f>
        <v>#REF!</v>
      </c>
      <c r="E90" s="79" t="e">
        <f>IF(#REF!="","",CONCATENATE(VLOOKUP(#REF!,#REF!,1)," ",VLOOKUP(#REF!,#REF!,2)))</f>
        <v>#REF!</v>
      </c>
      <c r="F90" s="79" t="e">
        <f>IF(#REF!="","",VLOOKUP(#REF!,#REF!,3))</f>
        <v>#REF!</v>
      </c>
      <c r="G90" s="256"/>
    </row>
    <row r="91" spans="1:7" ht="12.75" customHeight="1">
      <c r="A91" s="110" t="e">
        <f>#REF!</f>
        <v>#REF!</v>
      </c>
      <c r="B91" s="80" t="s">
        <v>101</v>
      </c>
      <c r="C91" s="81" t="e">
        <f>IF(#REF!="","",CONCATENATE(VLOOKUP(#REF!,#REF!,1)," ",VLOOKUP(#REF!,#REF!,2)))</f>
        <v>#REF!</v>
      </c>
      <c r="D91" s="76" t="e">
        <f>IF(#REF!="","",VLOOKUP(#REF!,#REF!,3))</f>
        <v>#REF!</v>
      </c>
      <c r="E91" s="76" t="e">
        <f>IF(#REF!="","",CONCATENATE(VLOOKUP(#REF!,#REF!,1)," ",VLOOKUP(#REF!,#REF!,2)))</f>
        <v>#REF!</v>
      </c>
      <c r="F91" s="76" t="e">
        <f>IF(#REF!="","",VLOOKUP(#REF!,#REF!,3))</f>
        <v>#REF!</v>
      </c>
      <c r="G91" s="257">
        <v>14</v>
      </c>
    </row>
    <row r="92" spans="1:7" ht="12.75" customHeight="1">
      <c r="A92" s="110" t="e">
        <f>#REF!</f>
        <v>#REF!</v>
      </c>
      <c r="B92" s="80" t="s">
        <v>101</v>
      </c>
      <c r="C92" s="81" t="e">
        <f>IF(#REF!="","",CONCATENATE(VLOOKUP(#REF!,#REF!,1)," ",VLOOKUP(#REF!,#REF!,2)))</f>
        <v>#REF!</v>
      </c>
      <c r="D92" s="76" t="e">
        <f>IF(#REF!="","",VLOOKUP(#REF!,#REF!,3))</f>
        <v>#REF!</v>
      </c>
      <c r="E92" s="76" t="e">
        <f>IF(#REF!="","",CONCATENATE(VLOOKUP(#REF!,#REF!,1)," ",VLOOKUP(#REF!,#REF!,2)))</f>
        <v>#REF!</v>
      </c>
      <c r="F92" s="76" t="e">
        <f>IF(#REF!="","",VLOOKUP(#REF!,#REF!,3))</f>
        <v>#REF!</v>
      </c>
      <c r="G92" s="257"/>
    </row>
    <row r="93" spans="1:7" ht="12.75" customHeight="1">
      <c r="A93" s="77" t="e">
        <f>#REF!</f>
        <v>#REF!</v>
      </c>
      <c r="B93" s="77" t="s">
        <v>102</v>
      </c>
      <c r="C93" s="78" t="e">
        <f>IF(#REF!="","",CONCATENATE(VLOOKUP(#REF!,#REF!,1)," ",VLOOKUP(#REF!,#REF!,2)))</f>
        <v>#REF!</v>
      </c>
      <c r="D93" s="79" t="e">
        <f>IF(#REF!="","",VLOOKUP(#REF!,#REF!,3))</f>
        <v>#REF!</v>
      </c>
      <c r="E93" s="79" t="e">
        <f>IF(#REF!="","",CONCATENATE(VLOOKUP(#REF!,#REF!,1)," ",VLOOKUP(#REF!,#REF!,2)))</f>
        <v>#REF!</v>
      </c>
      <c r="F93" s="79" t="e">
        <f>IF(#REF!="","",VLOOKUP(#REF!,#REF!,3))</f>
        <v>#REF!</v>
      </c>
      <c r="G93" s="256">
        <v>15</v>
      </c>
    </row>
    <row r="94" spans="1:7" ht="12.75" customHeight="1">
      <c r="A94" s="77" t="e">
        <f>#REF!</f>
        <v>#REF!</v>
      </c>
      <c r="B94" s="77" t="s">
        <v>102</v>
      </c>
      <c r="C94" s="78" t="e">
        <f>IF(#REF!="","",CONCATENATE(VLOOKUP(#REF!,#REF!,1)," ",VLOOKUP(#REF!,#REF!,2)))</f>
        <v>#REF!</v>
      </c>
      <c r="D94" s="79" t="e">
        <f>IF(#REF!="","",VLOOKUP(#REF!,#REF!,3))</f>
        <v>#REF!</v>
      </c>
      <c r="E94" s="79" t="e">
        <f>IF(#REF!="","",CONCATENATE(VLOOKUP(#REF!,#REF!,1)," ",VLOOKUP(#REF!,#REF!,2)))</f>
        <v>#REF!</v>
      </c>
      <c r="F94" s="79" t="e">
        <f>IF(#REF!="","",VLOOKUP(#REF!,#REF!,3))</f>
        <v>#REF!</v>
      </c>
      <c r="G94" s="256"/>
    </row>
    <row r="95" spans="1:7" ht="12.75" customHeight="1">
      <c r="A95" s="110" t="e">
        <f>#REF!</f>
        <v>#REF!</v>
      </c>
      <c r="B95" s="80" t="s">
        <v>103</v>
      </c>
      <c r="C95" s="81" t="e">
        <f>IF(#REF!="","",CONCATENATE(VLOOKUP(#REF!,#REF!,1)," ",VLOOKUP(#REF!,#REF!,2)))</f>
        <v>#REF!</v>
      </c>
      <c r="D95" s="76" t="e">
        <f>IF(#REF!="","",VLOOKUP(#REF!,#REF!,3))</f>
        <v>#REF!</v>
      </c>
      <c r="E95" s="76" t="e">
        <f>IF(#REF!="","",CONCATENATE(VLOOKUP(#REF!,#REF!,1)," ",VLOOKUP(#REF!,#REF!,2)))</f>
        <v>#REF!</v>
      </c>
      <c r="F95" s="76" t="e">
        <f>IF(#REF!="","",VLOOKUP(#REF!,#REF!,3))</f>
        <v>#REF!</v>
      </c>
      <c r="G95" s="257">
        <v>16</v>
      </c>
    </row>
    <row r="96" spans="1:7" ht="12.75" customHeight="1">
      <c r="A96" s="110" t="e">
        <f>#REF!</f>
        <v>#REF!</v>
      </c>
      <c r="B96" s="80" t="s">
        <v>103</v>
      </c>
      <c r="C96" s="81" t="e">
        <f>IF(#REF!="","",CONCATENATE(VLOOKUP(#REF!,#REF!,1)," ",VLOOKUP(#REF!,#REF!,2)))</f>
        <v>#REF!</v>
      </c>
      <c r="D96" s="76" t="e">
        <f>IF(#REF!="","",VLOOKUP(#REF!,#REF!,3))</f>
        <v>#REF!</v>
      </c>
      <c r="E96" s="76" t="e">
        <f>IF(#REF!="","",CONCATENATE(VLOOKUP(#REF!,#REF!,1)," ",VLOOKUP(#REF!,#REF!,2)))</f>
        <v>#REF!</v>
      </c>
      <c r="F96" s="76" t="e">
        <f>IF(#REF!="","",VLOOKUP(#REF!,#REF!,3))</f>
        <v>#REF!</v>
      </c>
      <c r="G96" s="257"/>
    </row>
    <row r="97" spans="1:7" ht="12.75" customHeight="1">
      <c r="A97" s="77" t="e">
        <f>#REF!</f>
        <v>#REF!</v>
      </c>
      <c r="B97" s="77" t="s">
        <v>104</v>
      </c>
      <c r="C97" s="78" t="e">
        <f>IF(#REF!="","",CONCATENATE(VLOOKUP(#REF!,#REF!,1)," ",VLOOKUP(#REF!,#REF!,2)))</f>
        <v>#REF!</v>
      </c>
      <c r="D97" s="79" t="e">
        <f>IF(#REF!="","",VLOOKUP(#REF!,#REF!,3))</f>
        <v>#REF!</v>
      </c>
      <c r="E97" s="79" t="e">
        <f>IF(#REF!="","",CONCATENATE(VLOOKUP(#REF!,#REF!,1)," ",VLOOKUP(#REF!,#REF!,2)))</f>
        <v>#REF!</v>
      </c>
      <c r="F97" s="79" t="e">
        <f>IF(#REF!="","",VLOOKUP(#REF!,#REF!,3))</f>
        <v>#REF!</v>
      </c>
      <c r="G97" s="256">
        <v>17</v>
      </c>
    </row>
    <row r="98" spans="1:7" ht="12.75" customHeight="1">
      <c r="A98" s="77" t="e">
        <f>#REF!</f>
        <v>#REF!</v>
      </c>
      <c r="B98" s="77" t="s">
        <v>104</v>
      </c>
      <c r="C98" s="78" t="e">
        <f>IF(#REF!="","",CONCATENATE(VLOOKUP(#REF!,#REF!,1)," ",VLOOKUP(#REF!,#REF!,2)))</f>
        <v>#REF!</v>
      </c>
      <c r="D98" s="79" t="e">
        <f>IF(#REF!="","",VLOOKUP(#REF!,#REF!,3))</f>
        <v>#REF!</v>
      </c>
      <c r="E98" s="79" t="e">
        <f>IF(#REF!="","",CONCATENATE(VLOOKUP(#REF!,#REF!,1)," ",VLOOKUP(#REF!,#REF!,2)))</f>
        <v>#REF!</v>
      </c>
      <c r="F98" s="79" t="e">
        <f>IF(#REF!="","",VLOOKUP(#REF!,#REF!,3))</f>
        <v>#REF!</v>
      </c>
      <c r="G98" s="256"/>
    </row>
    <row r="99" spans="1:7" ht="12.75" customHeight="1">
      <c r="A99" s="110" t="e">
        <f>#REF!</f>
        <v>#REF!</v>
      </c>
      <c r="B99" s="80" t="s">
        <v>105</v>
      </c>
      <c r="C99" s="81" t="e">
        <f>IF(#REF!="","",CONCATENATE(VLOOKUP(#REF!,#REF!,1)," ",VLOOKUP(#REF!,#REF!,2)))</f>
        <v>#REF!</v>
      </c>
      <c r="D99" s="76" t="e">
        <f>IF(#REF!="","",VLOOKUP(#REF!,#REF!,3))</f>
        <v>#REF!</v>
      </c>
      <c r="E99" s="76" t="e">
        <f>IF(#REF!="","",CONCATENATE(VLOOKUP(#REF!,#REF!,1)," ",VLOOKUP(#REF!,#REF!,2)))</f>
        <v>#REF!</v>
      </c>
      <c r="F99" s="76" t="e">
        <f>IF(#REF!="","",VLOOKUP(#REF!,#REF!,3))</f>
        <v>#REF!</v>
      </c>
      <c r="G99" s="257">
        <v>18</v>
      </c>
    </row>
    <row r="100" spans="1:7" ht="12.75" customHeight="1">
      <c r="A100" s="110" t="e">
        <f>#REF!</f>
        <v>#REF!</v>
      </c>
      <c r="B100" s="80" t="s">
        <v>105</v>
      </c>
      <c r="C100" s="81" t="e">
        <f>IF(#REF!="","",CONCATENATE(VLOOKUP(#REF!,#REF!,1)," ",VLOOKUP(#REF!,#REF!,2)))</f>
        <v>#REF!</v>
      </c>
      <c r="D100" s="76" t="e">
        <f>IF(#REF!="","",VLOOKUP(#REF!,#REF!,3))</f>
        <v>#REF!</v>
      </c>
      <c r="E100" s="76" t="e">
        <f>IF(#REF!="","",CONCATENATE(VLOOKUP(#REF!,#REF!,1)," ",VLOOKUP(#REF!,#REF!,2)))</f>
        <v>#REF!</v>
      </c>
      <c r="F100" s="76" t="e">
        <f>IF(#REF!="","",VLOOKUP(#REF!,#REF!,3))</f>
        <v>#REF!</v>
      </c>
      <c r="G100" s="257"/>
    </row>
    <row r="101" spans="1:7" ht="12.75" customHeight="1">
      <c r="A101" s="77" t="e">
        <f>#REF!</f>
        <v>#REF!</v>
      </c>
      <c r="B101" s="77" t="s">
        <v>106</v>
      </c>
      <c r="C101" s="78" t="e">
        <f>IF(#REF!="","",CONCATENATE(VLOOKUP(#REF!,#REF!,1)," ",VLOOKUP(#REF!,#REF!,2)))</f>
        <v>#REF!</v>
      </c>
      <c r="D101" s="79" t="e">
        <f>IF(#REF!="","",VLOOKUP(#REF!,#REF!,3))</f>
        <v>#REF!</v>
      </c>
      <c r="E101" s="79" t="e">
        <f>IF(#REF!="","",CONCATENATE(VLOOKUP(#REF!,#REF!,1)," ",VLOOKUP(#REF!,#REF!,2)))</f>
        <v>#REF!</v>
      </c>
      <c r="F101" s="79" t="e">
        <f>IF(#REF!="","",VLOOKUP(#REF!,#REF!,3))</f>
        <v>#REF!</v>
      </c>
      <c r="G101" s="256">
        <v>19</v>
      </c>
    </row>
    <row r="102" spans="1:7" ht="12.75" customHeight="1">
      <c r="A102" s="77" t="e">
        <f>#REF!</f>
        <v>#REF!</v>
      </c>
      <c r="B102" s="77" t="s">
        <v>106</v>
      </c>
      <c r="C102" s="78" t="e">
        <f>IF(#REF!="","",CONCATENATE(VLOOKUP(#REF!,#REF!,1)," ",VLOOKUP(#REF!,#REF!,2)))</f>
        <v>#REF!</v>
      </c>
      <c r="D102" s="79" t="e">
        <f>IF(#REF!="","",VLOOKUP(#REF!,#REF!,3))</f>
        <v>#REF!</v>
      </c>
      <c r="E102" s="79" t="e">
        <f>IF(#REF!="","",CONCATENATE(VLOOKUP(#REF!,#REF!,1)," ",VLOOKUP(#REF!,#REF!,2)))</f>
        <v>#REF!</v>
      </c>
      <c r="F102" s="79" t="e">
        <f>IF(#REF!="","",VLOOKUP(#REF!,#REF!,3))</f>
        <v>#REF!</v>
      </c>
      <c r="G102" s="256"/>
    </row>
    <row r="103" spans="1:7" ht="12.75" customHeight="1">
      <c r="A103" s="110" t="e">
        <f>#REF!</f>
        <v>#REF!</v>
      </c>
      <c r="B103" s="80" t="s">
        <v>107</v>
      </c>
      <c r="C103" s="81" t="e">
        <f>IF(#REF!="","",CONCATENATE(VLOOKUP(#REF!,#REF!,1)," ",VLOOKUP(#REF!,#REF!,2)))</f>
        <v>#REF!</v>
      </c>
      <c r="D103" s="76" t="e">
        <f>IF(#REF!="","",VLOOKUP(#REF!,#REF!,3))</f>
        <v>#REF!</v>
      </c>
      <c r="E103" s="76" t="e">
        <f>IF(#REF!="","",CONCATENATE(VLOOKUP(#REF!,#REF!,1)," ",VLOOKUP(#REF!,#REF!,2)))</f>
        <v>#REF!</v>
      </c>
      <c r="F103" s="76" t="e">
        <f>IF(#REF!="","",VLOOKUP(#REF!,#REF!,3))</f>
        <v>#REF!</v>
      </c>
      <c r="G103" s="257">
        <v>20</v>
      </c>
    </row>
    <row r="104" spans="1:7" ht="12.75" customHeight="1">
      <c r="A104" s="110" t="e">
        <f>#REF!</f>
        <v>#REF!</v>
      </c>
      <c r="B104" s="80" t="s">
        <v>107</v>
      </c>
      <c r="C104" s="81" t="e">
        <f>IF(#REF!="","",CONCATENATE(VLOOKUP(#REF!,#REF!,1)," ",VLOOKUP(#REF!,#REF!,2)))</f>
        <v>#REF!</v>
      </c>
      <c r="D104" s="76" t="e">
        <f>IF(#REF!="","",VLOOKUP(#REF!,#REF!,3))</f>
        <v>#REF!</v>
      </c>
      <c r="E104" s="76" t="e">
        <f>IF(#REF!="","",CONCATENATE(VLOOKUP(#REF!,#REF!,1)," ",VLOOKUP(#REF!,#REF!,2)))</f>
        <v>#REF!</v>
      </c>
      <c r="F104" s="76" t="e">
        <f>IF(#REF!="","",VLOOKUP(#REF!,#REF!,3))</f>
        <v>#REF!</v>
      </c>
      <c r="G104" s="257"/>
    </row>
    <row r="105" spans="1:7" ht="12.75" customHeight="1">
      <c r="A105" s="77" t="e">
        <f>#REF!</f>
        <v>#REF!</v>
      </c>
      <c r="B105" s="77" t="s">
        <v>108</v>
      </c>
      <c r="C105" s="78" t="e">
        <f>IF(#REF!="","",CONCATENATE(VLOOKUP(#REF!,#REF!,1)," ",VLOOKUP(#REF!,#REF!,2)))</f>
        <v>#REF!</v>
      </c>
      <c r="D105" s="79" t="e">
        <f>IF(#REF!="","",VLOOKUP(#REF!,#REF!,3))</f>
        <v>#REF!</v>
      </c>
      <c r="E105" s="79" t="e">
        <f>IF(#REF!="","",CONCATENATE(VLOOKUP(#REF!,#REF!,1)," ",VLOOKUP(#REF!,#REF!,2)))</f>
        <v>#REF!</v>
      </c>
      <c r="F105" s="79" t="e">
        <f>IF(#REF!="","",VLOOKUP(#REF!,#REF!,3))</f>
        <v>#REF!</v>
      </c>
      <c r="G105" s="256">
        <v>21</v>
      </c>
    </row>
    <row r="106" spans="1:7" ht="12.75" customHeight="1">
      <c r="A106" s="77" t="e">
        <f>#REF!</f>
        <v>#REF!</v>
      </c>
      <c r="B106" s="77" t="s">
        <v>108</v>
      </c>
      <c r="C106" s="78" t="e">
        <f>IF(#REF!="","",CONCATENATE(VLOOKUP(#REF!,#REF!,1)," ",VLOOKUP(#REF!,#REF!,2)))</f>
        <v>#REF!</v>
      </c>
      <c r="D106" s="79" t="e">
        <f>IF(#REF!="","",VLOOKUP(#REF!,#REF!,3))</f>
        <v>#REF!</v>
      </c>
      <c r="E106" s="79" t="e">
        <f>IF(#REF!="","",CONCATENATE(VLOOKUP(#REF!,#REF!,1)," ",VLOOKUP(#REF!,#REF!,2)))</f>
        <v>#REF!</v>
      </c>
      <c r="F106" s="79" t="e">
        <f>IF(#REF!="","",VLOOKUP(#REF!,#REF!,3))</f>
        <v>#REF!</v>
      </c>
      <c r="G106" s="256"/>
    </row>
    <row r="107" spans="1:7" ht="12.75" customHeight="1">
      <c r="A107" s="110" t="e">
        <f>#REF!</f>
        <v>#REF!</v>
      </c>
      <c r="B107" s="80" t="s">
        <v>109</v>
      </c>
      <c r="C107" s="81" t="e">
        <f>IF(#REF!="","",CONCATENATE(VLOOKUP(#REF!,#REF!,1)," ",VLOOKUP(#REF!,#REF!,2)))</f>
        <v>#REF!</v>
      </c>
      <c r="D107" s="76" t="e">
        <f>IF(#REF!="","",VLOOKUP(#REF!,#REF!,3))</f>
        <v>#REF!</v>
      </c>
      <c r="E107" s="76" t="e">
        <f>IF(#REF!="","",CONCATENATE(VLOOKUP(#REF!,#REF!,1)," ",VLOOKUP(#REF!,#REF!,2)))</f>
        <v>#REF!</v>
      </c>
      <c r="F107" s="76" t="e">
        <f>IF(#REF!="","",VLOOKUP(#REF!,#REF!,3))</f>
        <v>#REF!</v>
      </c>
      <c r="G107" s="257">
        <v>22</v>
      </c>
    </row>
    <row r="108" spans="1:7" ht="12.75" customHeight="1">
      <c r="A108" s="110" t="e">
        <f>#REF!</f>
        <v>#REF!</v>
      </c>
      <c r="B108" s="80" t="s">
        <v>109</v>
      </c>
      <c r="C108" s="81" t="e">
        <f>IF(#REF!="","",CONCATENATE(VLOOKUP(#REF!,#REF!,1)," ",VLOOKUP(#REF!,#REF!,2)))</f>
        <v>#REF!</v>
      </c>
      <c r="D108" s="76" t="e">
        <f>IF(#REF!="","",VLOOKUP(#REF!,#REF!,3))</f>
        <v>#REF!</v>
      </c>
      <c r="E108" s="76" t="e">
        <f>IF(#REF!="","",CONCATENATE(VLOOKUP(#REF!,#REF!,1)," ",VLOOKUP(#REF!,#REF!,2)))</f>
        <v>#REF!</v>
      </c>
      <c r="F108" s="76" t="e">
        <f>IF(#REF!="","",VLOOKUP(#REF!,#REF!,3))</f>
        <v>#REF!</v>
      </c>
      <c r="G108" s="257"/>
    </row>
    <row r="109" spans="1:7" ht="12.75" customHeight="1">
      <c r="A109" s="77" t="e">
        <f>#REF!</f>
        <v>#REF!</v>
      </c>
      <c r="B109" s="77" t="s">
        <v>110</v>
      </c>
      <c r="C109" s="78" t="e">
        <f>IF(#REF!="","",CONCATENATE(VLOOKUP(#REF!,#REF!,1)," ",VLOOKUP(#REF!,#REF!,2)))</f>
        <v>#REF!</v>
      </c>
      <c r="D109" s="79" t="e">
        <f>IF(#REF!="","",VLOOKUP(#REF!,#REF!,3))</f>
        <v>#REF!</v>
      </c>
      <c r="E109" s="79" t="e">
        <f>IF(#REF!="","",CONCATENATE(VLOOKUP(#REF!,#REF!,1)," ",VLOOKUP(#REF!,#REF!,2)))</f>
        <v>#REF!</v>
      </c>
      <c r="F109" s="79" t="e">
        <f>IF(#REF!="","",VLOOKUP(#REF!,#REF!,3))</f>
        <v>#REF!</v>
      </c>
      <c r="G109" s="256">
        <v>23</v>
      </c>
    </row>
    <row r="110" spans="1:7" ht="12.75" customHeight="1">
      <c r="A110" s="77" t="e">
        <f>#REF!</f>
        <v>#REF!</v>
      </c>
      <c r="B110" s="77" t="s">
        <v>110</v>
      </c>
      <c r="C110" s="78" t="e">
        <f>IF(#REF!="","",CONCATENATE(VLOOKUP(#REF!,#REF!,1)," ",VLOOKUP(#REF!,#REF!,2)))</f>
        <v>#REF!</v>
      </c>
      <c r="D110" s="79" t="e">
        <f>IF(#REF!="","",VLOOKUP(#REF!,#REF!,3))</f>
        <v>#REF!</v>
      </c>
      <c r="E110" s="79" t="e">
        <f>IF(#REF!="","",CONCATENATE(VLOOKUP(#REF!,#REF!,1)," ",VLOOKUP(#REF!,#REF!,2)))</f>
        <v>#REF!</v>
      </c>
      <c r="F110" s="79" t="e">
        <f>IF(#REF!="","",VLOOKUP(#REF!,#REF!,3))</f>
        <v>#REF!</v>
      </c>
      <c r="G110" s="256"/>
    </row>
    <row r="111" spans="1:7" ht="12.75" customHeight="1">
      <c r="A111" s="110" t="e">
        <f>#REF!</f>
        <v>#REF!</v>
      </c>
      <c r="B111" s="80" t="s">
        <v>111</v>
      </c>
      <c r="C111" s="81" t="e">
        <f>IF(#REF!="","",CONCATENATE(VLOOKUP(#REF!,#REF!,1)," ",VLOOKUP(#REF!,#REF!,2)))</f>
        <v>#REF!</v>
      </c>
      <c r="D111" s="76" t="e">
        <f>IF(#REF!="","",VLOOKUP(#REF!,#REF!,3))</f>
        <v>#REF!</v>
      </c>
      <c r="E111" s="76" t="e">
        <f>IF(#REF!="","",CONCATENATE(VLOOKUP(#REF!,#REF!,1)," ",VLOOKUP(#REF!,#REF!,2)))</f>
        <v>#REF!</v>
      </c>
      <c r="F111" s="76" t="e">
        <f>IF(#REF!="","",VLOOKUP(#REF!,#REF!,3))</f>
        <v>#REF!</v>
      </c>
      <c r="G111" s="257">
        <v>24</v>
      </c>
    </row>
    <row r="112" spans="1:7" ht="12.75" customHeight="1">
      <c r="A112" s="110" t="e">
        <f>#REF!</f>
        <v>#REF!</v>
      </c>
      <c r="B112" s="80" t="s">
        <v>111</v>
      </c>
      <c r="C112" s="81" t="e">
        <f>IF(#REF!="","",CONCATENATE(VLOOKUP(#REF!,#REF!,1)," ",VLOOKUP(#REF!,#REF!,2)))</f>
        <v>#REF!</v>
      </c>
      <c r="D112" s="76" t="e">
        <f>IF(#REF!="","",VLOOKUP(#REF!,#REF!,3))</f>
        <v>#REF!</v>
      </c>
      <c r="E112" s="76" t="e">
        <f>IF(#REF!="","",CONCATENATE(VLOOKUP(#REF!,#REF!,1)," ",VLOOKUP(#REF!,#REF!,2)))</f>
        <v>#REF!</v>
      </c>
      <c r="F112" s="76" t="e">
        <f>IF(#REF!="","",VLOOKUP(#REF!,#REF!,3))</f>
        <v>#REF!</v>
      </c>
      <c r="G112" s="257"/>
    </row>
    <row r="113" spans="1:7" ht="12.75" customHeight="1">
      <c r="A113" s="77" t="e">
        <f>#REF!</f>
        <v>#REF!</v>
      </c>
      <c r="B113" s="77" t="s">
        <v>112</v>
      </c>
      <c r="C113" s="78" t="e">
        <f>IF(#REF!="","",CONCATENATE(VLOOKUP(#REF!,#REF!,1)," ",VLOOKUP(#REF!,#REF!,2)))</f>
        <v>#REF!</v>
      </c>
      <c r="D113" s="79" t="e">
        <f>IF(#REF!="","",VLOOKUP(#REF!,#REF!,3))</f>
        <v>#REF!</v>
      </c>
      <c r="E113" s="79" t="e">
        <f>IF(#REF!="","",CONCATENATE(VLOOKUP(#REF!,#REF!,1)," ",VLOOKUP(#REF!,#REF!,2)))</f>
        <v>#REF!</v>
      </c>
      <c r="F113" s="79" t="e">
        <f>IF(#REF!="","",VLOOKUP(#REF!,#REF!,3))</f>
        <v>#REF!</v>
      </c>
      <c r="G113" s="256">
        <v>25</v>
      </c>
    </row>
    <row r="114" spans="1:7" ht="12.75" customHeight="1">
      <c r="A114" s="77" t="e">
        <f>#REF!</f>
        <v>#REF!</v>
      </c>
      <c r="B114" s="77" t="s">
        <v>112</v>
      </c>
      <c r="C114" s="78" t="e">
        <f>IF(#REF!="","",CONCATENATE(VLOOKUP(#REF!,#REF!,1)," ",VLOOKUP(#REF!,#REF!,2)))</f>
        <v>#REF!</v>
      </c>
      <c r="D114" s="79" t="e">
        <f>IF(#REF!="","",VLOOKUP(#REF!,#REF!,3))</f>
        <v>#REF!</v>
      </c>
      <c r="E114" s="79" t="e">
        <f>IF(#REF!="","",CONCATENATE(VLOOKUP(#REF!,#REF!,1)," ",VLOOKUP(#REF!,#REF!,2)))</f>
        <v>#REF!</v>
      </c>
      <c r="F114" s="79" t="e">
        <f>IF(#REF!="","",VLOOKUP(#REF!,#REF!,3))</f>
        <v>#REF!</v>
      </c>
      <c r="G114" s="256"/>
    </row>
    <row r="115" spans="1:7" ht="12.75" customHeight="1">
      <c r="A115" s="110" t="e">
        <f>#REF!</f>
        <v>#REF!</v>
      </c>
      <c r="B115" s="80" t="s">
        <v>113</v>
      </c>
      <c r="C115" s="81" t="e">
        <f>IF(#REF!="","",CONCATENATE(VLOOKUP(#REF!,#REF!,1)," ",VLOOKUP(#REF!,#REF!,2)))</f>
        <v>#REF!</v>
      </c>
      <c r="D115" s="76" t="e">
        <f>IF(#REF!="","",VLOOKUP(#REF!,#REF!,3))</f>
        <v>#REF!</v>
      </c>
      <c r="E115" s="76" t="e">
        <f>IF(#REF!="","",CONCATENATE(VLOOKUP(#REF!,#REF!,1)," ",VLOOKUP(#REF!,#REF!,2)))</f>
        <v>#REF!</v>
      </c>
      <c r="F115" s="76" t="e">
        <f>IF(#REF!="","",VLOOKUP(#REF!,#REF!,3))</f>
        <v>#REF!</v>
      </c>
      <c r="G115" s="257">
        <v>26</v>
      </c>
    </row>
    <row r="116" spans="1:7" ht="12.75" customHeight="1">
      <c r="A116" s="110" t="e">
        <f>#REF!</f>
        <v>#REF!</v>
      </c>
      <c r="B116" s="80" t="s">
        <v>113</v>
      </c>
      <c r="C116" s="81" t="e">
        <f>IF(#REF!="","",CONCATENATE(VLOOKUP(#REF!,#REF!,1)," ",VLOOKUP(#REF!,#REF!,2)))</f>
        <v>#REF!</v>
      </c>
      <c r="D116" s="76" t="e">
        <f>IF(#REF!="","",VLOOKUP(#REF!,#REF!,3))</f>
        <v>#REF!</v>
      </c>
      <c r="E116" s="76" t="e">
        <f>IF(#REF!="","",CONCATENATE(VLOOKUP(#REF!,#REF!,1)," ",VLOOKUP(#REF!,#REF!,2)))</f>
        <v>#REF!</v>
      </c>
      <c r="F116" s="76" t="e">
        <f>IF(#REF!="","",VLOOKUP(#REF!,#REF!,3))</f>
        <v>#REF!</v>
      </c>
      <c r="G116" s="257"/>
    </row>
    <row r="117" spans="1:7" ht="12.75" customHeight="1">
      <c r="A117" s="77" t="e">
        <f>#REF!</f>
        <v>#REF!</v>
      </c>
      <c r="B117" s="77" t="s">
        <v>114</v>
      </c>
      <c r="C117" s="78" t="e">
        <f>IF(#REF!="","",CONCATENATE(VLOOKUP(#REF!,#REF!,1)," ",VLOOKUP(#REF!,#REF!,2)))</f>
        <v>#REF!</v>
      </c>
      <c r="D117" s="79" t="e">
        <f>IF(#REF!="","",VLOOKUP(#REF!,#REF!,3))</f>
        <v>#REF!</v>
      </c>
      <c r="E117" s="79" t="e">
        <f>IF(#REF!="","",CONCATENATE(VLOOKUP(#REF!,#REF!,1)," ",VLOOKUP(#REF!,#REF!,2)))</f>
        <v>#REF!</v>
      </c>
      <c r="F117" s="79" t="e">
        <f>IF(#REF!="","",VLOOKUP(#REF!,#REF!,3))</f>
        <v>#REF!</v>
      </c>
      <c r="G117" s="256">
        <v>27</v>
      </c>
    </row>
    <row r="118" spans="1:7" ht="12.75" customHeight="1">
      <c r="A118" s="77" t="e">
        <f>#REF!</f>
        <v>#REF!</v>
      </c>
      <c r="B118" s="77" t="s">
        <v>114</v>
      </c>
      <c r="C118" s="78" t="e">
        <f>IF(#REF!="","",CONCATENATE(VLOOKUP(#REF!,#REF!,1)," ",VLOOKUP(#REF!,#REF!,2)))</f>
        <v>#REF!</v>
      </c>
      <c r="D118" s="79" t="e">
        <f>IF(#REF!="","",VLOOKUP(#REF!,#REF!,3))</f>
        <v>#REF!</v>
      </c>
      <c r="E118" s="79" t="e">
        <f>IF(#REF!="","",CONCATENATE(VLOOKUP(#REF!,#REF!,1)," ",VLOOKUP(#REF!,#REF!,2)))</f>
        <v>#REF!</v>
      </c>
      <c r="F118" s="79" t="e">
        <f>IF(#REF!="","",VLOOKUP(#REF!,#REF!,3))</f>
        <v>#REF!</v>
      </c>
      <c r="G118" s="256"/>
    </row>
    <row r="119" spans="1:7" ht="12.75" customHeight="1">
      <c r="A119" s="110" t="e">
        <f>#REF!</f>
        <v>#REF!</v>
      </c>
      <c r="B119" s="80" t="s">
        <v>115</v>
      </c>
      <c r="C119" s="81" t="e">
        <f>IF(#REF!="","",CONCATENATE(VLOOKUP(#REF!,#REF!,1)," ",VLOOKUP(#REF!,#REF!,2)))</f>
        <v>#REF!</v>
      </c>
      <c r="D119" s="76" t="e">
        <f>IF(#REF!="","",VLOOKUP(#REF!,#REF!,3))</f>
        <v>#REF!</v>
      </c>
      <c r="E119" s="76" t="e">
        <f>IF(#REF!="","",CONCATENATE(VLOOKUP(#REF!,#REF!,1)," ",VLOOKUP(#REF!,#REF!,2)))</f>
        <v>#REF!</v>
      </c>
      <c r="F119" s="76" t="e">
        <f>IF(#REF!="","",VLOOKUP(#REF!,#REF!,3))</f>
        <v>#REF!</v>
      </c>
      <c r="G119" s="257">
        <v>28</v>
      </c>
    </row>
    <row r="120" spans="1:7" ht="12.75" customHeight="1">
      <c r="A120" s="110" t="e">
        <f>#REF!</f>
        <v>#REF!</v>
      </c>
      <c r="B120" s="80" t="s">
        <v>115</v>
      </c>
      <c r="C120" s="81" t="e">
        <f>IF(#REF!="","",CONCATENATE(VLOOKUP(#REF!,#REF!,1)," ",VLOOKUP(#REF!,#REF!,2)))</f>
        <v>#REF!</v>
      </c>
      <c r="D120" s="76" t="e">
        <f>IF(#REF!="","",VLOOKUP(#REF!,#REF!,3))</f>
        <v>#REF!</v>
      </c>
      <c r="E120" s="76" t="e">
        <f>IF(#REF!="","",CONCATENATE(VLOOKUP(#REF!,#REF!,1)," ",VLOOKUP(#REF!,#REF!,2)))</f>
        <v>#REF!</v>
      </c>
      <c r="F120" s="76" t="e">
        <f>IF(#REF!="","",VLOOKUP(#REF!,#REF!,3))</f>
        <v>#REF!</v>
      </c>
      <c r="G120" s="257"/>
    </row>
    <row r="121" spans="1:7" ht="12.75" customHeight="1">
      <c r="A121" s="77" t="e">
        <f>#REF!</f>
        <v>#REF!</v>
      </c>
      <c r="B121" s="77" t="s">
        <v>116</v>
      </c>
      <c r="C121" s="78" t="e">
        <f>IF(#REF!="","",CONCATENATE(VLOOKUP(#REF!,#REF!,1)," ",VLOOKUP(#REF!,#REF!,2)))</f>
        <v>#REF!</v>
      </c>
      <c r="D121" s="79" t="e">
        <f>IF(#REF!="","",VLOOKUP(#REF!,#REF!,3))</f>
        <v>#REF!</v>
      </c>
      <c r="E121" s="79" t="e">
        <f>IF(#REF!="","",CONCATENATE(VLOOKUP(#REF!,#REF!,1)," ",VLOOKUP(#REF!,#REF!,2)))</f>
        <v>#REF!</v>
      </c>
      <c r="F121" s="79" t="e">
        <f>IF(#REF!="","",VLOOKUP(#REF!,#REF!,3))</f>
        <v>#REF!</v>
      </c>
      <c r="G121" s="256">
        <v>29</v>
      </c>
    </row>
    <row r="122" spans="1:7" ht="12.75" customHeight="1">
      <c r="A122" s="77" t="e">
        <f>#REF!</f>
        <v>#REF!</v>
      </c>
      <c r="B122" s="77" t="s">
        <v>116</v>
      </c>
      <c r="C122" s="78" t="e">
        <f>IF(#REF!="","",CONCATENATE(VLOOKUP(#REF!,#REF!,1)," ",VLOOKUP(#REF!,#REF!,2)))</f>
        <v>#REF!</v>
      </c>
      <c r="D122" s="79" t="e">
        <f>IF(#REF!="","",VLOOKUP(#REF!,#REF!,3))</f>
        <v>#REF!</v>
      </c>
      <c r="E122" s="79" t="e">
        <f>IF(#REF!="","",CONCATENATE(VLOOKUP(#REF!,#REF!,1)," ",VLOOKUP(#REF!,#REF!,2)))</f>
        <v>#REF!</v>
      </c>
      <c r="F122" s="79" t="e">
        <f>IF(#REF!="","",VLOOKUP(#REF!,#REF!,3))</f>
        <v>#REF!</v>
      </c>
      <c r="G122" s="256"/>
    </row>
    <row r="123" spans="1:7" ht="12.75" customHeight="1">
      <c r="A123" s="110" t="e">
        <f>#REF!</f>
        <v>#REF!</v>
      </c>
      <c r="B123" s="80" t="s">
        <v>117</v>
      </c>
      <c r="C123" s="81" t="e">
        <f>IF(#REF!="","",CONCATENATE(VLOOKUP(#REF!,#REF!,1)," ",VLOOKUP(#REF!,#REF!,2)))</f>
        <v>#REF!</v>
      </c>
      <c r="D123" s="76" t="e">
        <f>IF(#REF!="","",VLOOKUP(#REF!,#REF!,3))</f>
        <v>#REF!</v>
      </c>
      <c r="E123" s="76" t="e">
        <f>IF(#REF!="","",CONCATENATE(VLOOKUP(#REF!,#REF!,1)," ",VLOOKUP(#REF!,#REF!,2)))</f>
        <v>#REF!</v>
      </c>
      <c r="F123" s="76" t="e">
        <f>IF(#REF!="","",VLOOKUP(#REF!,#REF!,3))</f>
        <v>#REF!</v>
      </c>
      <c r="G123" s="257">
        <v>30</v>
      </c>
    </row>
    <row r="124" spans="1:7" ht="12.75" customHeight="1">
      <c r="A124" s="110" t="e">
        <f>#REF!</f>
        <v>#REF!</v>
      </c>
      <c r="B124" s="80" t="s">
        <v>117</v>
      </c>
      <c r="C124" s="81" t="e">
        <f>IF(#REF!="","",CONCATENATE(VLOOKUP(#REF!,#REF!,1)," ",VLOOKUP(#REF!,#REF!,2)))</f>
        <v>#REF!</v>
      </c>
      <c r="D124" s="76" t="e">
        <f>IF(#REF!="","",VLOOKUP(#REF!,#REF!,3))</f>
        <v>#REF!</v>
      </c>
      <c r="E124" s="76" t="e">
        <f>IF(#REF!="","",CONCATENATE(VLOOKUP(#REF!,#REF!,1)," ",VLOOKUP(#REF!,#REF!,2)))</f>
        <v>#REF!</v>
      </c>
      <c r="F124" s="76" t="e">
        <f>IF(#REF!="","",VLOOKUP(#REF!,#REF!,3))</f>
        <v>#REF!</v>
      </c>
      <c r="G124" s="257"/>
    </row>
    <row r="125" spans="1:7" ht="12.75" customHeight="1">
      <c r="A125" s="77" t="e">
        <f>#REF!</f>
        <v>#REF!</v>
      </c>
      <c r="B125" s="77" t="s">
        <v>118</v>
      </c>
      <c r="C125" s="78" t="e">
        <f>IF(#REF!="","",CONCATENATE(VLOOKUP(#REF!,#REF!,1)," ",VLOOKUP(#REF!,#REF!,2)))</f>
        <v>#REF!</v>
      </c>
      <c r="D125" s="79" t="e">
        <f>IF(#REF!="","",VLOOKUP(#REF!,#REF!,3))</f>
        <v>#REF!</v>
      </c>
      <c r="E125" s="79" t="e">
        <f>IF(#REF!="","",CONCATENATE(VLOOKUP(#REF!,#REF!,1)," ",VLOOKUP(#REF!,#REF!,2)))</f>
        <v>#REF!</v>
      </c>
      <c r="F125" s="79" t="e">
        <f>IF(#REF!="","",VLOOKUP(#REF!,#REF!,3))</f>
        <v>#REF!</v>
      </c>
      <c r="G125" s="256">
        <v>31</v>
      </c>
    </row>
    <row r="126" spans="1:7" ht="12.75" customHeight="1">
      <c r="A126" s="77" t="e">
        <f>#REF!</f>
        <v>#REF!</v>
      </c>
      <c r="B126" s="77" t="s">
        <v>118</v>
      </c>
      <c r="C126" s="78" t="e">
        <f>IF(#REF!="","",CONCATENATE(VLOOKUP(#REF!,#REF!,1)," ",VLOOKUP(#REF!,#REF!,2)))</f>
        <v>#REF!</v>
      </c>
      <c r="D126" s="79" t="e">
        <f>IF(#REF!="","",VLOOKUP(#REF!,#REF!,3))</f>
        <v>#REF!</v>
      </c>
      <c r="E126" s="79" t="e">
        <f>IF(#REF!="","",CONCATENATE(VLOOKUP(#REF!,#REF!,1)," ",VLOOKUP(#REF!,#REF!,2)))</f>
        <v>#REF!</v>
      </c>
      <c r="F126" s="79" t="e">
        <f>IF(#REF!="","",VLOOKUP(#REF!,#REF!,3))</f>
        <v>#REF!</v>
      </c>
      <c r="G126" s="256"/>
    </row>
    <row r="127" spans="1:7" ht="12.75" customHeight="1">
      <c r="A127" s="110" t="e">
        <f>#REF!</f>
        <v>#REF!</v>
      </c>
      <c r="B127" s="80" t="s">
        <v>119</v>
      </c>
      <c r="C127" s="81" t="e">
        <f>IF(#REF!="","",CONCATENATE(VLOOKUP(#REF!,#REF!,1)," ",VLOOKUP(#REF!,#REF!,2)))</f>
        <v>#REF!</v>
      </c>
      <c r="D127" s="76" t="e">
        <f>IF(#REF!="","",VLOOKUP(#REF!,#REF!,3))</f>
        <v>#REF!</v>
      </c>
      <c r="E127" s="76" t="e">
        <f>IF(#REF!="","",CONCATENATE(VLOOKUP(#REF!,#REF!,1)," ",VLOOKUP(#REF!,#REF!,2)))</f>
        <v>#REF!</v>
      </c>
      <c r="F127" s="76" t="e">
        <f>IF(#REF!="","",VLOOKUP(#REF!,#REF!,3))</f>
        <v>#REF!</v>
      </c>
      <c r="G127" s="257">
        <v>32</v>
      </c>
    </row>
    <row r="128" spans="1:7" ht="12.75" customHeight="1">
      <c r="A128" s="110" t="e">
        <f>#REF!</f>
        <v>#REF!</v>
      </c>
      <c r="B128" s="80" t="s">
        <v>119</v>
      </c>
      <c r="C128" s="81" t="e">
        <f>IF(#REF!="","",CONCATENATE(VLOOKUP(#REF!,#REF!,1)," ",VLOOKUP(#REF!,#REF!,2)))</f>
        <v>#REF!</v>
      </c>
      <c r="D128" s="76" t="e">
        <f>IF(#REF!="","",VLOOKUP(#REF!,#REF!,3))</f>
        <v>#REF!</v>
      </c>
      <c r="E128" s="76" t="e">
        <f>IF(#REF!="","",CONCATENATE(VLOOKUP(#REF!,#REF!,1)," ",VLOOKUP(#REF!,#REF!,2)))</f>
        <v>#REF!</v>
      </c>
      <c r="F128" s="76" t="e">
        <f>IF(#REF!="","",VLOOKUP(#REF!,#REF!,3))</f>
        <v>#REF!</v>
      </c>
      <c r="G128" s="257"/>
    </row>
    <row r="129" spans="1:7" ht="12.75" customHeight="1">
      <c r="A129" s="77" t="e">
        <f>#REF!</f>
        <v>#REF!</v>
      </c>
      <c r="B129" s="77" t="s">
        <v>120</v>
      </c>
      <c r="C129" s="78" t="e">
        <f>IF(#REF!="","",CONCATENATE(VLOOKUP(#REF!,#REF!,1)," ",VLOOKUP(#REF!,#REF!,2)))</f>
        <v>#REF!</v>
      </c>
      <c r="D129" s="79" t="e">
        <f>IF(#REF!="","",VLOOKUP(#REF!,#REF!,3))</f>
        <v>#REF!</v>
      </c>
      <c r="E129" s="79" t="e">
        <f>IF(#REF!="","",CONCATENATE(VLOOKUP(#REF!,#REF!,1)," ",VLOOKUP(#REF!,#REF!,2)))</f>
        <v>#REF!</v>
      </c>
      <c r="F129" s="79" t="e">
        <f>IF(#REF!="","",VLOOKUP(#REF!,#REF!,3))</f>
        <v>#REF!</v>
      </c>
      <c r="G129" s="256">
        <v>1</v>
      </c>
    </row>
    <row r="130" spans="1:7" ht="12.75" customHeight="1">
      <c r="A130" s="77" t="e">
        <f>#REF!</f>
        <v>#REF!</v>
      </c>
      <c r="B130" s="77" t="s">
        <v>120</v>
      </c>
      <c r="C130" s="78" t="e">
        <f>IF(#REF!="","",CONCATENATE(VLOOKUP(#REF!,#REF!,1)," ",VLOOKUP(#REF!,#REF!,2)))</f>
        <v>#REF!</v>
      </c>
      <c r="D130" s="79" t="e">
        <f>IF(#REF!="","",VLOOKUP(#REF!,#REF!,3))</f>
        <v>#REF!</v>
      </c>
      <c r="E130" s="79" t="e">
        <f>IF(#REF!="","",CONCATENATE(VLOOKUP(#REF!,#REF!,1)," ",VLOOKUP(#REF!,#REF!,2)))</f>
        <v>#REF!</v>
      </c>
      <c r="F130" s="79" t="e">
        <f>IF(#REF!="","",VLOOKUP(#REF!,#REF!,3))</f>
        <v>#REF!</v>
      </c>
      <c r="G130" s="256"/>
    </row>
    <row r="131" spans="1:7" ht="12.75" customHeight="1">
      <c r="A131" s="110" t="e">
        <f>#REF!</f>
        <v>#REF!</v>
      </c>
      <c r="B131" s="80" t="s">
        <v>121</v>
      </c>
      <c r="C131" s="81" t="e">
        <f>IF(#REF!="","",CONCATENATE(VLOOKUP(#REF!,#REF!,1)," ",VLOOKUP(#REF!,#REF!,2)))</f>
        <v>#REF!</v>
      </c>
      <c r="D131" s="76" t="e">
        <f>IF(#REF!="","",VLOOKUP(#REF!,#REF!,3))</f>
        <v>#REF!</v>
      </c>
      <c r="E131" s="76" t="e">
        <f>IF(#REF!="","",CONCATENATE(VLOOKUP(#REF!,#REF!,1)," ",VLOOKUP(#REF!,#REF!,2)))</f>
        <v>#REF!</v>
      </c>
      <c r="F131" s="76" t="e">
        <f>IF(#REF!="","",VLOOKUP(#REF!,#REF!,3))</f>
        <v>#REF!</v>
      </c>
      <c r="G131" s="257">
        <v>2</v>
      </c>
    </row>
    <row r="132" spans="1:7" ht="12.75" customHeight="1">
      <c r="A132" s="110" t="e">
        <f>#REF!</f>
        <v>#REF!</v>
      </c>
      <c r="B132" s="80" t="s">
        <v>121</v>
      </c>
      <c r="C132" s="81" t="e">
        <f>IF(#REF!="","",CONCATENATE(VLOOKUP(#REF!,#REF!,1)," ",VLOOKUP(#REF!,#REF!,2)))</f>
        <v>#REF!</v>
      </c>
      <c r="D132" s="76" t="e">
        <f>IF(#REF!="","",VLOOKUP(#REF!,#REF!,3))</f>
        <v>#REF!</v>
      </c>
      <c r="E132" s="76" t="e">
        <f>IF(#REF!="","",CONCATENATE(VLOOKUP(#REF!,#REF!,1)," ",VLOOKUP(#REF!,#REF!,2)))</f>
        <v>#REF!</v>
      </c>
      <c r="F132" s="76" t="e">
        <f>IF(#REF!="","",VLOOKUP(#REF!,#REF!,3))</f>
        <v>#REF!</v>
      </c>
      <c r="G132" s="257"/>
    </row>
    <row r="133" spans="1:7" ht="12.75" customHeight="1">
      <c r="A133" s="77" t="e">
        <f>#REF!</f>
        <v>#REF!</v>
      </c>
      <c r="B133" s="77" t="s">
        <v>122</v>
      </c>
      <c r="C133" s="78" t="e">
        <f>IF(#REF!="","",CONCATENATE(VLOOKUP(#REF!,#REF!,1)," ",VLOOKUP(#REF!,#REF!,2)))</f>
        <v>#REF!</v>
      </c>
      <c r="D133" s="79" t="e">
        <f>IF(#REF!="","",VLOOKUP(#REF!,#REF!,3))</f>
        <v>#REF!</v>
      </c>
      <c r="E133" s="79" t="e">
        <f>IF(#REF!="","",CONCATENATE(VLOOKUP(#REF!,#REF!,1)," ",VLOOKUP(#REF!,#REF!,2)))</f>
        <v>#REF!</v>
      </c>
      <c r="F133" s="79" t="e">
        <f>IF(#REF!="","",VLOOKUP(#REF!,#REF!,3))</f>
        <v>#REF!</v>
      </c>
      <c r="G133" s="256">
        <v>3</v>
      </c>
    </row>
    <row r="134" spans="1:7" ht="12.75" customHeight="1">
      <c r="A134" s="77" t="e">
        <f>#REF!</f>
        <v>#REF!</v>
      </c>
      <c r="B134" s="77" t="s">
        <v>122</v>
      </c>
      <c r="C134" s="78" t="e">
        <f>IF(#REF!="","",CONCATENATE(VLOOKUP(#REF!,#REF!,1)," ",VLOOKUP(#REF!,#REF!,2)))</f>
        <v>#REF!</v>
      </c>
      <c r="D134" s="79" t="e">
        <f>IF(#REF!="","",VLOOKUP(#REF!,#REF!,3))</f>
        <v>#REF!</v>
      </c>
      <c r="E134" s="79" t="e">
        <f>IF(#REF!="","",CONCATENATE(VLOOKUP(#REF!,#REF!,1)," ",VLOOKUP(#REF!,#REF!,2)))</f>
        <v>#REF!</v>
      </c>
      <c r="F134" s="79" t="e">
        <f>IF(#REF!="","",VLOOKUP(#REF!,#REF!,3))</f>
        <v>#REF!</v>
      </c>
      <c r="G134" s="256"/>
    </row>
    <row r="135" spans="1:7" ht="12.75" customHeight="1">
      <c r="A135" s="110" t="e">
        <f>#REF!</f>
        <v>#REF!</v>
      </c>
      <c r="B135" s="80" t="s">
        <v>123</v>
      </c>
      <c r="C135" s="81" t="e">
        <f>IF(#REF!="","",CONCATENATE(VLOOKUP(#REF!,#REF!,1)," ",VLOOKUP(#REF!,#REF!,2)))</f>
        <v>#REF!</v>
      </c>
      <c r="D135" s="76" t="e">
        <f>IF(#REF!="","",VLOOKUP(#REF!,#REF!,3))</f>
        <v>#REF!</v>
      </c>
      <c r="E135" s="76" t="e">
        <f>IF(#REF!="","",CONCATENATE(VLOOKUP(#REF!,#REF!,1)," ",VLOOKUP(#REF!,#REF!,2)))</f>
        <v>#REF!</v>
      </c>
      <c r="F135" s="76" t="e">
        <f>IF(#REF!="","",VLOOKUP(#REF!,#REF!,3))</f>
        <v>#REF!</v>
      </c>
      <c r="G135" s="257">
        <v>4</v>
      </c>
    </row>
    <row r="136" spans="1:7" ht="12.75" customHeight="1">
      <c r="A136" s="110" t="e">
        <f>#REF!</f>
        <v>#REF!</v>
      </c>
      <c r="B136" s="80" t="s">
        <v>123</v>
      </c>
      <c r="C136" s="81" t="e">
        <f>IF(#REF!="","",CONCATENATE(VLOOKUP(#REF!,#REF!,1)," ",VLOOKUP(#REF!,#REF!,2)))</f>
        <v>#REF!</v>
      </c>
      <c r="D136" s="76" t="e">
        <f>IF(#REF!="","",VLOOKUP(#REF!,#REF!,3))</f>
        <v>#REF!</v>
      </c>
      <c r="E136" s="76" t="e">
        <f>IF(#REF!="","",CONCATENATE(VLOOKUP(#REF!,#REF!,1)," ",VLOOKUP(#REF!,#REF!,2)))</f>
        <v>#REF!</v>
      </c>
      <c r="F136" s="76" t="e">
        <f>IF(#REF!="","",VLOOKUP(#REF!,#REF!,3))</f>
        <v>#REF!</v>
      </c>
      <c r="G136" s="257"/>
    </row>
    <row r="137" spans="1:7" ht="12.75" customHeight="1">
      <c r="A137" s="77" t="e">
        <f>#REF!</f>
        <v>#REF!</v>
      </c>
      <c r="B137" s="77" t="s">
        <v>124</v>
      </c>
      <c r="C137" s="78" t="e">
        <f>IF(#REF!="","",CONCATENATE(VLOOKUP(#REF!,#REF!,1)," ",VLOOKUP(#REF!,#REF!,2)))</f>
        <v>#REF!</v>
      </c>
      <c r="D137" s="79" t="e">
        <f>IF(#REF!="","",VLOOKUP(#REF!,#REF!,3))</f>
        <v>#REF!</v>
      </c>
      <c r="E137" s="79" t="e">
        <f>IF(#REF!="","",CONCATENATE(VLOOKUP(#REF!,#REF!,1)," ",VLOOKUP(#REF!,#REF!,2)))</f>
        <v>#REF!</v>
      </c>
      <c r="F137" s="79" t="e">
        <f>IF(#REF!="","",VLOOKUP(#REF!,#REF!,3))</f>
        <v>#REF!</v>
      </c>
      <c r="G137" s="256">
        <v>5</v>
      </c>
    </row>
    <row r="138" spans="1:7" ht="12.75" customHeight="1">
      <c r="A138" s="77" t="e">
        <f>#REF!</f>
        <v>#REF!</v>
      </c>
      <c r="B138" s="77" t="s">
        <v>124</v>
      </c>
      <c r="C138" s="78" t="e">
        <f>IF(#REF!="","",CONCATENATE(VLOOKUP(#REF!,#REF!,1)," ",VLOOKUP(#REF!,#REF!,2)))</f>
        <v>#REF!</v>
      </c>
      <c r="D138" s="79" t="e">
        <f>IF(#REF!="","",VLOOKUP(#REF!,#REF!,3))</f>
        <v>#REF!</v>
      </c>
      <c r="E138" s="79" t="e">
        <f>IF(#REF!="","",CONCATENATE(VLOOKUP(#REF!,#REF!,1)," ",VLOOKUP(#REF!,#REF!,2)))</f>
        <v>#REF!</v>
      </c>
      <c r="F138" s="79" t="e">
        <f>IF(#REF!="","",VLOOKUP(#REF!,#REF!,3))</f>
        <v>#REF!</v>
      </c>
      <c r="G138" s="256"/>
    </row>
    <row r="139" spans="1:7" ht="12.75" customHeight="1">
      <c r="A139" s="110" t="e">
        <f>#REF!</f>
        <v>#REF!</v>
      </c>
      <c r="B139" s="80" t="s">
        <v>125</v>
      </c>
      <c r="C139" s="81" t="e">
        <f>IF(#REF!="","",CONCATENATE(VLOOKUP(#REF!,#REF!,1)," ",VLOOKUP(#REF!,#REF!,2)))</f>
        <v>#REF!</v>
      </c>
      <c r="D139" s="76" t="e">
        <f>IF(#REF!="","",VLOOKUP(#REF!,#REF!,3))</f>
        <v>#REF!</v>
      </c>
      <c r="E139" s="76" t="e">
        <f>IF(#REF!="","",CONCATENATE(VLOOKUP(#REF!,#REF!,1)," ",VLOOKUP(#REF!,#REF!,2)))</f>
        <v>#REF!</v>
      </c>
      <c r="F139" s="76" t="e">
        <f>IF(#REF!="","",VLOOKUP(#REF!,#REF!,3))</f>
        <v>#REF!</v>
      </c>
      <c r="G139" s="257">
        <v>6</v>
      </c>
    </row>
    <row r="140" spans="1:7" ht="12.75" customHeight="1">
      <c r="A140" s="110" t="e">
        <f>#REF!</f>
        <v>#REF!</v>
      </c>
      <c r="B140" s="80" t="s">
        <v>125</v>
      </c>
      <c r="C140" s="81" t="e">
        <f>IF(#REF!="","",CONCATENATE(VLOOKUP(#REF!,#REF!,1)," ",VLOOKUP(#REF!,#REF!,2)))</f>
        <v>#REF!</v>
      </c>
      <c r="D140" s="76" t="e">
        <f>IF(#REF!="","",VLOOKUP(#REF!,#REF!,3))</f>
        <v>#REF!</v>
      </c>
      <c r="E140" s="76" t="e">
        <f>IF(#REF!="","",CONCATENATE(VLOOKUP(#REF!,#REF!,1)," ",VLOOKUP(#REF!,#REF!,2)))</f>
        <v>#REF!</v>
      </c>
      <c r="F140" s="76" t="e">
        <f>IF(#REF!="","",VLOOKUP(#REF!,#REF!,3))</f>
        <v>#REF!</v>
      </c>
      <c r="G140" s="257"/>
    </row>
    <row r="141" spans="1:7" ht="12.75" customHeight="1">
      <c r="A141" s="77" t="e">
        <f>#REF!</f>
        <v>#REF!</v>
      </c>
      <c r="B141" s="77" t="s">
        <v>126</v>
      </c>
      <c r="C141" s="78" t="e">
        <f>IF(#REF!="","",CONCATENATE(VLOOKUP(#REF!,#REF!,1)," ",VLOOKUP(#REF!,#REF!,2)))</f>
        <v>#REF!</v>
      </c>
      <c r="D141" s="79" t="e">
        <f>IF(#REF!="","",VLOOKUP(#REF!,#REF!,3))</f>
        <v>#REF!</v>
      </c>
      <c r="E141" s="79" t="e">
        <f>IF(#REF!="","",CONCATENATE(VLOOKUP(#REF!,#REF!,1)," ",VLOOKUP(#REF!,#REF!,2)))</f>
        <v>#REF!</v>
      </c>
      <c r="F141" s="79" t="e">
        <f>IF(#REF!="","",VLOOKUP(#REF!,#REF!,3))</f>
        <v>#REF!</v>
      </c>
      <c r="G141" s="256">
        <v>7</v>
      </c>
    </row>
    <row r="142" spans="1:7" ht="12.75" customHeight="1">
      <c r="A142" s="77" t="e">
        <f>#REF!</f>
        <v>#REF!</v>
      </c>
      <c r="B142" s="77" t="s">
        <v>126</v>
      </c>
      <c r="C142" s="78" t="e">
        <f>IF(#REF!="","",CONCATENATE(VLOOKUP(#REF!,#REF!,1)," ",VLOOKUP(#REF!,#REF!,2)))</f>
        <v>#REF!</v>
      </c>
      <c r="D142" s="79" t="e">
        <f>IF(#REF!="","",VLOOKUP(#REF!,#REF!,3))</f>
        <v>#REF!</v>
      </c>
      <c r="E142" s="79" t="e">
        <f>IF(#REF!="","",CONCATENATE(VLOOKUP(#REF!,#REF!,1)," ",VLOOKUP(#REF!,#REF!,2)))</f>
        <v>#REF!</v>
      </c>
      <c r="F142" s="79" t="e">
        <f>IF(#REF!="","",VLOOKUP(#REF!,#REF!,3))</f>
        <v>#REF!</v>
      </c>
      <c r="G142" s="256"/>
    </row>
    <row r="143" spans="1:7" ht="12.75" customHeight="1">
      <c r="A143" s="110" t="e">
        <f>#REF!</f>
        <v>#REF!</v>
      </c>
      <c r="B143" s="80" t="s">
        <v>127</v>
      </c>
      <c r="C143" s="81" t="e">
        <f>IF(#REF!="","",CONCATENATE(VLOOKUP(#REF!,#REF!,1)," ",VLOOKUP(#REF!,#REF!,2)))</f>
        <v>#REF!</v>
      </c>
      <c r="D143" s="76" t="e">
        <f>IF(#REF!="","",VLOOKUP(#REF!,#REF!,3))</f>
        <v>#REF!</v>
      </c>
      <c r="E143" s="76" t="e">
        <f>IF(#REF!="","",CONCATENATE(VLOOKUP(#REF!,#REF!,1)," ",VLOOKUP(#REF!,#REF!,2)))</f>
        <v>#REF!</v>
      </c>
      <c r="F143" s="76" t="e">
        <f>IF(#REF!="","",VLOOKUP(#REF!,#REF!,3))</f>
        <v>#REF!</v>
      </c>
      <c r="G143" s="257">
        <v>8</v>
      </c>
    </row>
    <row r="144" spans="1:7" ht="12.75" customHeight="1">
      <c r="A144" s="110" t="e">
        <f>#REF!</f>
        <v>#REF!</v>
      </c>
      <c r="B144" s="80" t="s">
        <v>127</v>
      </c>
      <c r="C144" s="81" t="e">
        <f>IF(#REF!="","",CONCATENATE(VLOOKUP(#REF!,#REF!,1)," ",VLOOKUP(#REF!,#REF!,2)))</f>
        <v>#REF!</v>
      </c>
      <c r="D144" s="76" t="e">
        <f>IF(#REF!="","",VLOOKUP(#REF!,#REF!,3))</f>
        <v>#REF!</v>
      </c>
      <c r="E144" s="76" t="e">
        <f>IF(#REF!="","",CONCATENATE(VLOOKUP(#REF!,#REF!,1)," ",VLOOKUP(#REF!,#REF!,2)))</f>
        <v>#REF!</v>
      </c>
      <c r="F144" s="76" t="e">
        <f>IF(#REF!="","",VLOOKUP(#REF!,#REF!,3))</f>
        <v>#REF!</v>
      </c>
      <c r="G144" s="257"/>
    </row>
    <row r="145" spans="1:7" ht="12.75" customHeight="1">
      <c r="A145" s="77" t="e">
        <f>#REF!</f>
        <v>#REF!</v>
      </c>
      <c r="B145" s="77" t="s">
        <v>128</v>
      </c>
      <c r="C145" s="78" t="e">
        <f>IF(#REF!="","",CONCATENATE(VLOOKUP(#REF!,#REF!,1)," ",VLOOKUP(#REF!,#REF!,2)))</f>
        <v>#REF!</v>
      </c>
      <c r="D145" s="79" t="e">
        <f>IF(#REF!="","",VLOOKUP(#REF!,#REF!,3))</f>
        <v>#REF!</v>
      </c>
      <c r="E145" s="79" t="e">
        <f>IF(#REF!="","",CONCATENATE(VLOOKUP(#REF!,#REF!,1)," ",VLOOKUP(#REF!,#REF!,2)))</f>
        <v>#REF!</v>
      </c>
      <c r="F145" s="79" t="e">
        <f>IF(#REF!="","",VLOOKUP(#REF!,#REF!,3))</f>
        <v>#REF!</v>
      </c>
      <c r="G145" s="256">
        <v>9</v>
      </c>
    </row>
    <row r="146" spans="1:7" ht="12.75" customHeight="1">
      <c r="A146" s="77" t="e">
        <f>#REF!</f>
        <v>#REF!</v>
      </c>
      <c r="B146" s="77" t="s">
        <v>128</v>
      </c>
      <c r="C146" s="78" t="e">
        <f>IF(#REF!="","",CONCATENATE(VLOOKUP(#REF!,#REF!,1)," ",VLOOKUP(#REF!,#REF!,2)))</f>
        <v>#REF!</v>
      </c>
      <c r="D146" s="79" t="e">
        <f>IF(#REF!="","",VLOOKUP(#REF!,#REF!,3))</f>
        <v>#REF!</v>
      </c>
      <c r="E146" s="79" t="e">
        <f>IF(#REF!="","",CONCATENATE(VLOOKUP(#REF!,#REF!,1)," ",VLOOKUP(#REF!,#REF!,2)))</f>
        <v>#REF!</v>
      </c>
      <c r="F146" s="79" t="e">
        <f>IF(#REF!="","",VLOOKUP(#REF!,#REF!,3))</f>
        <v>#REF!</v>
      </c>
      <c r="G146" s="256"/>
    </row>
    <row r="147" spans="1:7" ht="12.75" customHeight="1">
      <c r="A147" s="110" t="e">
        <f>#REF!</f>
        <v>#REF!</v>
      </c>
      <c r="B147" s="80" t="s">
        <v>129</v>
      </c>
      <c r="C147" s="81" t="e">
        <f>IF(#REF!="","",CONCATENATE(VLOOKUP(#REF!,#REF!,1)," ",VLOOKUP(#REF!,#REF!,2)))</f>
        <v>#REF!</v>
      </c>
      <c r="D147" s="76" t="e">
        <f>IF(#REF!="","",VLOOKUP(#REF!,#REF!,3))</f>
        <v>#REF!</v>
      </c>
      <c r="E147" s="76" t="e">
        <f>IF(#REF!="","",CONCATENATE(VLOOKUP(#REF!,#REF!,1)," ",VLOOKUP(#REF!,#REF!,2)))</f>
        <v>#REF!</v>
      </c>
      <c r="F147" s="76" t="e">
        <f>IF(#REF!="","",VLOOKUP(#REF!,#REF!,3))</f>
        <v>#REF!</v>
      </c>
      <c r="G147" s="257">
        <v>10</v>
      </c>
    </row>
    <row r="148" spans="1:7" ht="12.75" customHeight="1">
      <c r="A148" s="110" t="e">
        <f>#REF!</f>
        <v>#REF!</v>
      </c>
      <c r="B148" s="80" t="s">
        <v>129</v>
      </c>
      <c r="C148" s="81" t="e">
        <f>IF(#REF!="","",CONCATENATE(VLOOKUP(#REF!,#REF!,1)," ",VLOOKUP(#REF!,#REF!,2)))</f>
        <v>#REF!</v>
      </c>
      <c r="D148" s="76" t="e">
        <f>IF(#REF!="","",VLOOKUP(#REF!,#REF!,3))</f>
        <v>#REF!</v>
      </c>
      <c r="E148" s="76" t="e">
        <f>IF(#REF!="","",CONCATENATE(VLOOKUP(#REF!,#REF!,1)," ",VLOOKUP(#REF!,#REF!,2)))</f>
        <v>#REF!</v>
      </c>
      <c r="F148" s="76" t="e">
        <f>IF(#REF!="","",VLOOKUP(#REF!,#REF!,3))</f>
        <v>#REF!</v>
      </c>
      <c r="G148" s="257"/>
    </row>
    <row r="149" spans="1:7" ht="12.75" customHeight="1">
      <c r="A149" s="77" t="e">
        <f>#REF!</f>
        <v>#REF!</v>
      </c>
      <c r="B149" s="77" t="s">
        <v>130</v>
      </c>
      <c r="C149" s="78" t="e">
        <f>IF(#REF!="","",CONCATENATE(VLOOKUP(#REF!,#REF!,1)," ",VLOOKUP(#REF!,#REF!,2)))</f>
        <v>#REF!</v>
      </c>
      <c r="D149" s="79" t="e">
        <f>IF(#REF!="","",VLOOKUP(#REF!,#REF!,3))</f>
        <v>#REF!</v>
      </c>
      <c r="E149" s="79" t="e">
        <f>IF(#REF!="","",CONCATENATE(VLOOKUP(#REF!,#REF!,1)," ",VLOOKUP(#REF!,#REF!,2)))</f>
        <v>#REF!</v>
      </c>
      <c r="F149" s="79" t="e">
        <f>IF(#REF!="","",VLOOKUP(#REF!,#REF!,3))</f>
        <v>#REF!</v>
      </c>
      <c r="G149" s="256">
        <v>11</v>
      </c>
    </row>
    <row r="150" spans="1:7" ht="12.75" customHeight="1">
      <c r="A150" s="77" t="e">
        <f>#REF!</f>
        <v>#REF!</v>
      </c>
      <c r="B150" s="77" t="s">
        <v>130</v>
      </c>
      <c r="C150" s="78" t="e">
        <f>IF(#REF!="","",CONCATENATE(VLOOKUP(#REF!,#REF!,1)," ",VLOOKUP(#REF!,#REF!,2)))</f>
        <v>#REF!</v>
      </c>
      <c r="D150" s="79" t="e">
        <f>IF(#REF!="","",VLOOKUP(#REF!,#REF!,3))</f>
        <v>#REF!</v>
      </c>
      <c r="E150" s="79" t="e">
        <f>IF(#REF!="","",CONCATENATE(VLOOKUP(#REF!,#REF!,1)," ",VLOOKUP(#REF!,#REF!,2)))</f>
        <v>#REF!</v>
      </c>
      <c r="F150" s="79" t="e">
        <f>IF(#REF!="","",VLOOKUP(#REF!,#REF!,3))</f>
        <v>#REF!</v>
      </c>
      <c r="G150" s="256"/>
    </row>
    <row r="151" spans="1:7" ht="12.75" customHeight="1">
      <c r="A151" s="110" t="e">
        <f>#REF!</f>
        <v>#REF!</v>
      </c>
      <c r="B151" s="80" t="s">
        <v>131</v>
      </c>
      <c r="C151" s="81" t="e">
        <f>IF(#REF!="","",CONCATENATE(VLOOKUP(#REF!,#REF!,1)," ",VLOOKUP(#REF!,#REF!,2)))</f>
        <v>#REF!</v>
      </c>
      <c r="D151" s="76" t="e">
        <f>IF(#REF!="","",VLOOKUP(#REF!,#REF!,3))</f>
        <v>#REF!</v>
      </c>
      <c r="E151" s="76" t="e">
        <f>IF(#REF!="","",CONCATENATE(VLOOKUP(#REF!,#REF!,1)," ",VLOOKUP(#REF!,#REF!,2)))</f>
        <v>#REF!</v>
      </c>
      <c r="F151" s="76" t="e">
        <f>IF(#REF!="","",VLOOKUP(#REF!,#REF!,3))</f>
        <v>#REF!</v>
      </c>
      <c r="G151" s="257">
        <v>12</v>
      </c>
    </row>
    <row r="152" spans="1:7" ht="12.75" customHeight="1">
      <c r="A152" s="110" t="e">
        <f>#REF!</f>
        <v>#REF!</v>
      </c>
      <c r="B152" s="80" t="s">
        <v>131</v>
      </c>
      <c r="C152" s="81" t="e">
        <f>IF(#REF!="","",CONCATENATE(VLOOKUP(#REF!,#REF!,1)," ",VLOOKUP(#REF!,#REF!,2)))</f>
        <v>#REF!</v>
      </c>
      <c r="D152" s="76" t="e">
        <f>IF(#REF!="","",VLOOKUP(#REF!,#REF!,3))</f>
        <v>#REF!</v>
      </c>
      <c r="E152" s="76" t="e">
        <f>IF(#REF!="","",CONCATENATE(VLOOKUP(#REF!,#REF!,1)," ",VLOOKUP(#REF!,#REF!,2)))</f>
        <v>#REF!</v>
      </c>
      <c r="F152" s="76" t="e">
        <f>IF(#REF!="","",VLOOKUP(#REF!,#REF!,3))</f>
        <v>#REF!</v>
      </c>
      <c r="G152" s="257"/>
    </row>
    <row r="153" spans="1:7" ht="12.75" customHeight="1">
      <c r="A153" s="77" t="e">
        <f>#REF!</f>
        <v>#REF!</v>
      </c>
      <c r="B153" s="77" t="s">
        <v>132</v>
      </c>
      <c r="C153" s="78" t="e">
        <f>IF(#REF!="","",CONCATENATE(VLOOKUP(#REF!,#REF!,1)," ",VLOOKUP(#REF!,#REF!,2)))</f>
        <v>#REF!</v>
      </c>
      <c r="D153" s="79" t="e">
        <f>IF(#REF!="","",VLOOKUP(#REF!,#REF!,3))</f>
        <v>#REF!</v>
      </c>
      <c r="E153" s="79" t="e">
        <f>IF(#REF!="","",CONCATENATE(VLOOKUP(#REF!,#REF!,1)," ",VLOOKUP(#REF!,#REF!,2)))</f>
        <v>#REF!</v>
      </c>
      <c r="F153" s="79" t="e">
        <f>IF(#REF!="","",VLOOKUP(#REF!,#REF!,3))</f>
        <v>#REF!</v>
      </c>
      <c r="G153" s="256">
        <v>13</v>
      </c>
    </row>
    <row r="154" spans="1:7" ht="12.75" customHeight="1">
      <c r="A154" s="77" t="e">
        <f>#REF!</f>
        <v>#REF!</v>
      </c>
      <c r="B154" s="77" t="s">
        <v>132</v>
      </c>
      <c r="C154" s="78" t="e">
        <f>IF(#REF!="","",CONCATENATE(VLOOKUP(#REF!,#REF!,1)," ",VLOOKUP(#REF!,#REF!,2)))</f>
        <v>#REF!</v>
      </c>
      <c r="D154" s="79" t="e">
        <f>IF(#REF!="","",VLOOKUP(#REF!,#REF!,3))</f>
        <v>#REF!</v>
      </c>
      <c r="E154" s="79" t="e">
        <f>IF(#REF!="","",CONCATENATE(VLOOKUP(#REF!,#REF!,1)," ",VLOOKUP(#REF!,#REF!,2)))</f>
        <v>#REF!</v>
      </c>
      <c r="F154" s="79" t="e">
        <f>IF(#REF!="","",VLOOKUP(#REF!,#REF!,3))</f>
        <v>#REF!</v>
      </c>
      <c r="G154" s="256"/>
    </row>
    <row r="155" spans="1:7" ht="12.75" customHeight="1">
      <c r="A155" s="110" t="e">
        <f>#REF!</f>
        <v>#REF!</v>
      </c>
      <c r="B155" s="80" t="s">
        <v>133</v>
      </c>
      <c r="C155" s="81" t="e">
        <f>IF(#REF!="","",CONCATENATE(VLOOKUP(#REF!,#REF!,1)," ",VLOOKUP(#REF!,#REF!,2)))</f>
        <v>#REF!</v>
      </c>
      <c r="D155" s="76" t="e">
        <f>IF(#REF!="","",VLOOKUP(#REF!,#REF!,3))</f>
        <v>#REF!</v>
      </c>
      <c r="E155" s="76" t="e">
        <f>IF(#REF!="","",CONCATENATE(VLOOKUP(#REF!,#REF!,1)," ",VLOOKUP(#REF!,#REF!,2)))</f>
        <v>#REF!</v>
      </c>
      <c r="F155" s="76" t="e">
        <f>IF(#REF!="","",VLOOKUP(#REF!,#REF!,3))</f>
        <v>#REF!</v>
      </c>
      <c r="G155" s="257">
        <v>14</v>
      </c>
    </row>
    <row r="156" spans="1:7" ht="12.75" customHeight="1">
      <c r="A156" s="110" t="e">
        <f>#REF!</f>
        <v>#REF!</v>
      </c>
      <c r="B156" s="80" t="s">
        <v>133</v>
      </c>
      <c r="C156" s="81" t="e">
        <f>IF(#REF!="","",CONCATENATE(VLOOKUP(#REF!,#REF!,1)," ",VLOOKUP(#REF!,#REF!,2)))</f>
        <v>#REF!</v>
      </c>
      <c r="D156" s="76" t="e">
        <f>IF(#REF!="","",VLOOKUP(#REF!,#REF!,3))</f>
        <v>#REF!</v>
      </c>
      <c r="E156" s="76" t="e">
        <f>IF(#REF!="","",CONCATENATE(VLOOKUP(#REF!,#REF!,1)," ",VLOOKUP(#REF!,#REF!,2)))</f>
        <v>#REF!</v>
      </c>
      <c r="F156" s="76" t="e">
        <f>IF(#REF!="","",VLOOKUP(#REF!,#REF!,3))</f>
        <v>#REF!</v>
      </c>
      <c r="G156" s="257"/>
    </row>
    <row r="157" spans="1:7" ht="12.75" customHeight="1">
      <c r="A157" s="77" t="e">
        <f>#REF!</f>
        <v>#REF!</v>
      </c>
      <c r="B157" s="77" t="s">
        <v>134</v>
      </c>
      <c r="C157" s="78" t="e">
        <f>IF(#REF!="","",CONCATENATE(VLOOKUP(#REF!,#REF!,1)," ",VLOOKUP(#REF!,#REF!,2)))</f>
        <v>#REF!</v>
      </c>
      <c r="D157" s="79" t="e">
        <f>IF(#REF!="","",VLOOKUP(#REF!,#REF!,3))</f>
        <v>#REF!</v>
      </c>
      <c r="E157" s="79" t="e">
        <f>IF(#REF!="","",CONCATENATE(VLOOKUP(#REF!,#REF!,1)," ",VLOOKUP(#REF!,#REF!,2)))</f>
        <v>#REF!</v>
      </c>
      <c r="F157" s="79" t="e">
        <f>IF(#REF!="","",VLOOKUP(#REF!,#REF!,3))</f>
        <v>#REF!</v>
      </c>
      <c r="G157" s="256">
        <v>15</v>
      </c>
    </row>
    <row r="158" spans="1:7" ht="12.75" customHeight="1">
      <c r="A158" s="77" t="e">
        <f>#REF!</f>
        <v>#REF!</v>
      </c>
      <c r="B158" s="77" t="s">
        <v>134</v>
      </c>
      <c r="C158" s="78" t="e">
        <f>IF(#REF!="","",CONCATENATE(VLOOKUP(#REF!,#REF!,1)," ",VLOOKUP(#REF!,#REF!,2)))</f>
        <v>#REF!</v>
      </c>
      <c r="D158" s="79" t="e">
        <f>IF(#REF!="","",VLOOKUP(#REF!,#REF!,3))</f>
        <v>#REF!</v>
      </c>
      <c r="E158" s="79" t="e">
        <f>IF(#REF!="","",CONCATENATE(VLOOKUP(#REF!,#REF!,1)," ",VLOOKUP(#REF!,#REF!,2)))</f>
        <v>#REF!</v>
      </c>
      <c r="F158" s="79" t="e">
        <f>IF(#REF!="","",VLOOKUP(#REF!,#REF!,3))</f>
        <v>#REF!</v>
      </c>
      <c r="G158" s="256"/>
    </row>
    <row r="159" spans="1:7" ht="12.75" customHeight="1">
      <c r="A159" s="110" t="e">
        <f>#REF!</f>
        <v>#REF!</v>
      </c>
      <c r="B159" s="80" t="s">
        <v>135</v>
      </c>
      <c r="C159" s="81" t="e">
        <f>IF(#REF!="","",CONCATENATE(VLOOKUP(#REF!,#REF!,1)," ",VLOOKUP(#REF!,#REF!,2)))</f>
        <v>#REF!</v>
      </c>
      <c r="D159" s="76" t="e">
        <f>IF(#REF!="","",VLOOKUP(#REF!,#REF!,3))</f>
        <v>#REF!</v>
      </c>
      <c r="E159" s="76" t="e">
        <f>IF(#REF!="","",CONCATENATE(VLOOKUP(#REF!,#REF!,1)," ",VLOOKUP(#REF!,#REF!,2)))</f>
        <v>#REF!</v>
      </c>
      <c r="F159" s="76" t="e">
        <f>IF(#REF!="","",VLOOKUP(#REF!,#REF!,3))</f>
        <v>#REF!</v>
      </c>
      <c r="G159" s="257">
        <v>16</v>
      </c>
    </row>
    <row r="160" spans="1:7" ht="12.75" customHeight="1">
      <c r="A160" s="110" t="e">
        <f>#REF!</f>
        <v>#REF!</v>
      </c>
      <c r="B160" s="80" t="s">
        <v>135</v>
      </c>
      <c r="C160" s="81" t="e">
        <f>IF(#REF!="","",CONCATENATE(VLOOKUP(#REF!,#REF!,1)," ",VLOOKUP(#REF!,#REF!,2)))</f>
        <v>#REF!</v>
      </c>
      <c r="D160" s="76" t="e">
        <f>IF(#REF!="","",VLOOKUP(#REF!,#REF!,3))</f>
        <v>#REF!</v>
      </c>
      <c r="E160" s="76" t="e">
        <f>IF(#REF!="","",CONCATENATE(VLOOKUP(#REF!,#REF!,1)," ",VLOOKUP(#REF!,#REF!,2)))</f>
        <v>#REF!</v>
      </c>
      <c r="F160" s="76" t="e">
        <f>IF(#REF!="","",VLOOKUP(#REF!,#REF!,3))</f>
        <v>#REF!</v>
      </c>
      <c r="G160" s="257"/>
    </row>
    <row r="161" spans="1:7" ht="12.75" customHeight="1">
      <c r="A161" s="77" t="e">
        <f>#REF!</f>
        <v>#REF!</v>
      </c>
      <c r="B161" s="77" t="s">
        <v>136</v>
      </c>
      <c r="C161" s="78" t="e">
        <f>IF(#REF!="","",CONCATENATE(VLOOKUP(#REF!,#REF!,1)," ",VLOOKUP(#REF!,#REF!,2)))</f>
        <v>#REF!</v>
      </c>
      <c r="D161" s="79" t="e">
        <f>IF(#REF!="","",VLOOKUP(#REF!,#REF!,3))</f>
        <v>#REF!</v>
      </c>
      <c r="E161" s="79" t="e">
        <f>IF(#REF!="","",CONCATENATE(VLOOKUP(#REF!,#REF!,1)," ",VLOOKUP(#REF!,#REF!,2)))</f>
        <v>#REF!</v>
      </c>
      <c r="F161" s="79" t="e">
        <f>IF(#REF!="","",VLOOKUP(#REF!,#REF!,3))</f>
        <v>#REF!</v>
      </c>
      <c r="G161" s="256">
        <v>17</v>
      </c>
    </row>
    <row r="162" spans="1:7" ht="12.75" customHeight="1">
      <c r="A162" s="77" t="e">
        <f>#REF!</f>
        <v>#REF!</v>
      </c>
      <c r="B162" s="77" t="s">
        <v>136</v>
      </c>
      <c r="C162" s="78" t="e">
        <f>IF(#REF!="","",CONCATENATE(VLOOKUP(#REF!,#REF!,1)," ",VLOOKUP(#REF!,#REF!,2)))</f>
        <v>#REF!</v>
      </c>
      <c r="D162" s="79" t="e">
        <f>IF(#REF!="","",VLOOKUP(#REF!,#REF!,3))</f>
        <v>#REF!</v>
      </c>
      <c r="E162" s="79" t="e">
        <f>IF(#REF!="","",CONCATENATE(VLOOKUP(#REF!,#REF!,1)," ",VLOOKUP(#REF!,#REF!,2)))</f>
        <v>#REF!</v>
      </c>
      <c r="F162" s="79" t="e">
        <f>IF(#REF!="","",VLOOKUP(#REF!,#REF!,3))</f>
        <v>#REF!</v>
      </c>
      <c r="G162" s="256"/>
    </row>
    <row r="163" spans="1:7" ht="12.75" customHeight="1">
      <c r="A163" s="110" t="e">
        <f>#REF!</f>
        <v>#REF!</v>
      </c>
      <c r="B163" s="80" t="s">
        <v>137</v>
      </c>
      <c r="C163" s="81" t="e">
        <f>IF(#REF!="","",CONCATENATE(VLOOKUP(#REF!,#REF!,1)," ",VLOOKUP(#REF!,#REF!,2)))</f>
        <v>#REF!</v>
      </c>
      <c r="D163" s="76" t="e">
        <f>IF(#REF!="","",VLOOKUP(#REF!,#REF!,3))</f>
        <v>#REF!</v>
      </c>
      <c r="E163" s="76" t="e">
        <f>IF(#REF!="","",CONCATENATE(VLOOKUP(#REF!,#REF!,1)," ",VLOOKUP(#REF!,#REF!,2)))</f>
        <v>#REF!</v>
      </c>
      <c r="F163" s="76" t="e">
        <f>IF(#REF!="","",VLOOKUP(#REF!,#REF!,3))</f>
        <v>#REF!</v>
      </c>
      <c r="G163" s="257">
        <v>18</v>
      </c>
    </row>
    <row r="164" spans="1:7" ht="12.75" customHeight="1">
      <c r="A164" s="110" t="e">
        <f>#REF!</f>
        <v>#REF!</v>
      </c>
      <c r="B164" s="80" t="s">
        <v>137</v>
      </c>
      <c r="C164" s="81" t="e">
        <f>IF(#REF!="","",CONCATENATE(VLOOKUP(#REF!,#REF!,1)," ",VLOOKUP(#REF!,#REF!,2)))</f>
        <v>#REF!</v>
      </c>
      <c r="D164" s="76" t="e">
        <f>IF(#REF!="","",VLOOKUP(#REF!,#REF!,3))</f>
        <v>#REF!</v>
      </c>
      <c r="E164" s="76" t="e">
        <f>IF(#REF!="","",CONCATENATE(VLOOKUP(#REF!,#REF!,1)," ",VLOOKUP(#REF!,#REF!,2)))</f>
        <v>#REF!</v>
      </c>
      <c r="F164" s="76" t="e">
        <f>IF(#REF!="","",VLOOKUP(#REF!,#REF!,3))</f>
        <v>#REF!</v>
      </c>
      <c r="G164" s="257"/>
    </row>
    <row r="165" spans="1:7" ht="12.75" customHeight="1">
      <c r="A165" s="77" t="e">
        <f>#REF!</f>
        <v>#REF!</v>
      </c>
      <c r="B165" s="77" t="s">
        <v>138</v>
      </c>
      <c r="C165" s="78" t="e">
        <f>IF(#REF!="","",CONCATENATE(VLOOKUP(#REF!,#REF!,1)," ",VLOOKUP(#REF!,#REF!,2)))</f>
        <v>#REF!</v>
      </c>
      <c r="D165" s="79" t="e">
        <f>IF(#REF!="","",VLOOKUP(#REF!,#REF!,3))</f>
        <v>#REF!</v>
      </c>
      <c r="E165" s="79" t="e">
        <f>IF(#REF!="","",CONCATENATE(VLOOKUP(#REF!,#REF!,1)," ",VLOOKUP(#REF!,#REF!,2)))</f>
        <v>#REF!</v>
      </c>
      <c r="F165" s="79" t="e">
        <f>IF(#REF!="","",VLOOKUP(#REF!,#REF!,3))</f>
        <v>#REF!</v>
      </c>
      <c r="G165" s="256">
        <v>19</v>
      </c>
    </row>
    <row r="166" spans="1:7" ht="12.75" customHeight="1">
      <c r="A166" s="77" t="e">
        <f>#REF!</f>
        <v>#REF!</v>
      </c>
      <c r="B166" s="77" t="s">
        <v>138</v>
      </c>
      <c r="C166" s="78" t="e">
        <f>IF(#REF!="","",CONCATENATE(VLOOKUP(#REF!,#REF!,1)," ",VLOOKUP(#REF!,#REF!,2)))</f>
        <v>#REF!</v>
      </c>
      <c r="D166" s="79" t="e">
        <f>IF(#REF!="","",VLOOKUP(#REF!,#REF!,3))</f>
        <v>#REF!</v>
      </c>
      <c r="E166" s="79" t="e">
        <f>IF(#REF!="","",CONCATENATE(VLOOKUP(#REF!,#REF!,1)," ",VLOOKUP(#REF!,#REF!,2)))</f>
        <v>#REF!</v>
      </c>
      <c r="F166" s="79" t="e">
        <f>IF(#REF!="","",VLOOKUP(#REF!,#REF!,3))</f>
        <v>#REF!</v>
      </c>
      <c r="G166" s="256"/>
    </row>
    <row r="167" spans="1:7" ht="12.75" customHeight="1">
      <c r="A167" s="110" t="e">
        <f>#REF!</f>
        <v>#REF!</v>
      </c>
      <c r="B167" s="80" t="s">
        <v>139</v>
      </c>
      <c r="C167" s="81" t="e">
        <f>IF(#REF!="","",CONCATENATE(VLOOKUP(#REF!,#REF!,1)," ",VLOOKUP(#REF!,#REF!,2)))</f>
        <v>#REF!</v>
      </c>
      <c r="D167" s="76" t="e">
        <f>IF(#REF!="","",VLOOKUP(#REF!,#REF!,3))</f>
        <v>#REF!</v>
      </c>
      <c r="E167" s="76" t="e">
        <f>IF(#REF!="","",CONCATENATE(VLOOKUP(#REF!,#REF!,1)," ",VLOOKUP(#REF!,#REF!,2)))</f>
        <v>#REF!</v>
      </c>
      <c r="F167" s="76" t="e">
        <f>IF(#REF!="","",VLOOKUP(#REF!,#REF!,3))</f>
        <v>#REF!</v>
      </c>
      <c r="G167" s="257">
        <v>20</v>
      </c>
    </row>
    <row r="168" spans="1:7" ht="12.75" customHeight="1">
      <c r="A168" s="110" t="e">
        <f>#REF!</f>
        <v>#REF!</v>
      </c>
      <c r="B168" s="80" t="s">
        <v>139</v>
      </c>
      <c r="C168" s="81" t="e">
        <f>IF(#REF!="","",CONCATENATE(VLOOKUP(#REF!,#REF!,1)," ",VLOOKUP(#REF!,#REF!,2)))</f>
        <v>#REF!</v>
      </c>
      <c r="D168" s="76" t="e">
        <f>IF(#REF!="","",VLOOKUP(#REF!,#REF!,3))</f>
        <v>#REF!</v>
      </c>
      <c r="E168" s="76" t="e">
        <f>IF(#REF!="","",CONCATENATE(VLOOKUP(#REF!,#REF!,1)," ",VLOOKUP(#REF!,#REF!,2)))</f>
        <v>#REF!</v>
      </c>
      <c r="F168" s="76" t="e">
        <f>IF(#REF!="","",VLOOKUP(#REF!,#REF!,3))</f>
        <v>#REF!</v>
      </c>
      <c r="G168" s="257"/>
    </row>
    <row r="169" spans="1:7" ht="12.75" customHeight="1">
      <c r="A169" s="77" t="e">
        <f>#REF!</f>
        <v>#REF!</v>
      </c>
      <c r="B169" s="77" t="s">
        <v>140</v>
      </c>
      <c r="C169" s="78" t="e">
        <f>IF(#REF!="","",CONCATENATE(VLOOKUP(#REF!,#REF!,1)," ",VLOOKUP(#REF!,#REF!,2)))</f>
        <v>#REF!</v>
      </c>
      <c r="D169" s="79" t="e">
        <f>IF(#REF!="","",VLOOKUP(#REF!,#REF!,3))</f>
        <v>#REF!</v>
      </c>
      <c r="E169" s="79" t="e">
        <f>IF(#REF!="","",CONCATENATE(VLOOKUP(#REF!,#REF!,1)," ",VLOOKUP(#REF!,#REF!,2)))</f>
        <v>#REF!</v>
      </c>
      <c r="F169" s="79" t="e">
        <f>IF(#REF!="","",VLOOKUP(#REF!,#REF!,3))</f>
        <v>#REF!</v>
      </c>
      <c r="G169" s="256">
        <v>21</v>
      </c>
    </row>
    <row r="170" spans="1:7" ht="12.75" customHeight="1">
      <c r="A170" s="77" t="e">
        <f>#REF!</f>
        <v>#REF!</v>
      </c>
      <c r="B170" s="77" t="s">
        <v>140</v>
      </c>
      <c r="C170" s="78" t="e">
        <f>IF(#REF!="","",CONCATENATE(VLOOKUP(#REF!,#REF!,1)," ",VLOOKUP(#REF!,#REF!,2)))</f>
        <v>#REF!</v>
      </c>
      <c r="D170" s="79" t="e">
        <f>IF(#REF!="","",VLOOKUP(#REF!,#REF!,3))</f>
        <v>#REF!</v>
      </c>
      <c r="E170" s="79" t="e">
        <f>IF(#REF!="","",CONCATENATE(VLOOKUP(#REF!,#REF!,1)," ",VLOOKUP(#REF!,#REF!,2)))</f>
        <v>#REF!</v>
      </c>
      <c r="F170" s="79" t="e">
        <f>IF(#REF!="","",VLOOKUP(#REF!,#REF!,3))</f>
        <v>#REF!</v>
      </c>
      <c r="G170" s="256"/>
    </row>
    <row r="171" spans="1:7" ht="12.75" customHeight="1">
      <c r="A171" s="110" t="e">
        <f>#REF!</f>
        <v>#REF!</v>
      </c>
      <c r="B171" s="80" t="s">
        <v>141</v>
      </c>
      <c r="C171" s="81" t="e">
        <f>IF(#REF!="","",CONCATENATE(VLOOKUP(#REF!,#REF!,1)," ",VLOOKUP(#REF!,#REF!,2)))</f>
        <v>#REF!</v>
      </c>
      <c r="D171" s="76" t="e">
        <f>IF(#REF!="","",VLOOKUP(#REF!,#REF!,3))</f>
        <v>#REF!</v>
      </c>
      <c r="E171" s="76" t="e">
        <f>IF(#REF!="","",CONCATENATE(VLOOKUP(#REF!,#REF!,1)," ",VLOOKUP(#REF!,#REF!,2)))</f>
        <v>#REF!</v>
      </c>
      <c r="F171" s="76" t="e">
        <f>IF(#REF!="","",VLOOKUP(#REF!,#REF!,3))</f>
        <v>#REF!</v>
      </c>
      <c r="G171" s="257">
        <v>22</v>
      </c>
    </row>
    <row r="172" spans="1:7" ht="12.75" customHeight="1">
      <c r="A172" s="110" t="e">
        <f>#REF!</f>
        <v>#REF!</v>
      </c>
      <c r="B172" s="80" t="s">
        <v>141</v>
      </c>
      <c r="C172" s="81" t="e">
        <f>IF(#REF!="","",CONCATENATE(VLOOKUP(#REF!,#REF!,1)," ",VLOOKUP(#REF!,#REF!,2)))</f>
        <v>#REF!</v>
      </c>
      <c r="D172" s="76" t="e">
        <f>IF(#REF!="","",VLOOKUP(#REF!,#REF!,3))</f>
        <v>#REF!</v>
      </c>
      <c r="E172" s="76" t="e">
        <f>IF(#REF!="","",CONCATENATE(VLOOKUP(#REF!,#REF!,1)," ",VLOOKUP(#REF!,#REF!,2)))</f>
        <v>#REF!</v>
      </c>
      <c r="F172" s="76" t="e">
        <f>IF(#REF!="","",VLOOKUP(#REF!,#REF!,3))</f>
        <v>#REF!</v>
      </c>
      <c r="G172" s="257"/>
    </row>
    <row r="173" spans="1:7" ht="12.75" customHeight="1">
      <c r="A173" s="77" t="e">
        <f>#REF!</f>
        <v>#REF!</v>
      </c>
      <c r="B173" s="77" t="s">
        <v>142</v>
      </c>
      <c r="C173" s="78" t="e">
        <f>IF(#REF!="","",CONCATENATE(VLOOKUP(#REF!,#REF!,1)," ",VLOOKUP(#REF!,#REF!,2)))</f>
        <v>#REF!</v>
      </c>
      <c r="D173" s="79" t="e">
        <f>IF(#REF!="","",VLOOKUP(#REF!,#REF!,3))</f>
        <v>#REF!</v>
      </c>
      <c r="E173" s="79" t="e">
        <f>IF(#REF!="","",CONCATENATE(VLOOKUP(#REF!,#REF!,1)," ",VLOOKUP(#REF!,#REF!,2)))</f>
        <v>#REF!</v>
      </c>
      <c r="F173" s="79" t="e">
        <f>IF(#REF!="","",VLOOKUP(#REF!,#REF!,3))</f>
        <v>#REF!</v>
      </c>
      <c r="G173" s="256">
        <v>23</v>
      </c>
    </row>
    <row r="174" spans="1:7" ht="12.75" customHeight="1">
      <c r="A174" s="77" t="e">
        <f>#REF!</f>
        <v>#REF!</v>
      </c>
      <c r="B174" s="77" t="s">
        <v>142</v>
      </c>
      <c r="C174" s="78" t="e">
        <f>IF(#REF!="","",CONCATENATE(VLOOKUP(#REF!,#REF!,1)," ",VLOOKUP(#REF!,#REF!,2)))</f>
        <v>#REF!</v>
      </c>
      <c r="D174" s="79" t="e">
        <f>IF(#REF!="","",VLOOKUP(#REF!,#REF!,3))</f>
        <v>#REF!</v>
      </c>
      <c r="E174" s="79" t="e">
        <f>IF(#REF!="","",CONCATENATE(VLOOKUP(#REF!,#REF!,1)," ",VLOOKUP(#REF!,#REF!,2)))</f>
        <v>#REF!</v>
      </c>
      <c r="F174" s="79" t="e">
        <f>IF(#REF!="","",VLOOKUP(#REF!,#REF!,3))</f>
        <v>#REF!</v>
      </c>
      <c r="G174" s="256"/>
    </row>
    <row r="175" spans="1:7" ht="12.75" customHeight="1">
      <c r="A175" s="110" t="e">
        <f>#REF!</f>
        <v>#REF!</v>
      </c>
      <c r="B175" s="80" t="s">
        <v>143</v>
      </c>
      <c r="C175" s="81" t="e">
        <f>IF(#REF!="","",CONCATENATE(VLOOKUP(#REF!,#REF!,1)," ",VLOOKUP(#REF!,#REF!,2)))</f>
        <v>#REF!</v>
      </c>
      <c r="D175" s="76" t="e">
        <f>IF(#REF!="","",VLOOKUP(#REF!,#REF!,3))</f>
        <v>#REF!</v>
      </c>
      <c r="E175" s="76" t="e">
        <f>IF(#REF!="","",CONCATENATE(VLOOKUP(#REF!,#REF!,1)," ",VLOOKUP(#REF!,#REF!,2)))</f>
        <v>#REF!</v>
      </c>
      <c r="F175" s="76" t="e">
        <f>IF(#REF!="","",VLOOKUP(#REF!,#REF!,3))</f>
        <v>#REF!</v>
      </c>
      <c r="G175" s="257">
        <v>24</v>
      </c>
    </row>
    <row r="176" spans="1:7" ht="12.75" customHeight="1">
      <c r="A176" s="110" t="e">
        <f>#REF!</f>
        <v>#REF!</v>
      </c>
      <c r="B176" s="80" t="s">
        <v>143</v>
      </c>
      <c r="C176" s="81" t="e">
        <f>IF(#REF!="","",CONCATENATE(VLOOKUP(#REF!,#REF!,1)," ",VLOOKUP(#REF!,#REF!,2)))</f>
        <v>#REF!</v>
      </c>
      <c r="D176" s="76" t="e">
        <f>IF(#REF!="","",VLOOKUP(#REF!,#REF!,3))</f>
        <v>#REF!</v>
      </c>
      <c r="E176" s="76" t="e">
        <f>IF(#REF!="","",CONCATENATE(VLOOKUP(#REF!,#REF!,1)," ",VLOOKUP(#REF!,#REF!,2)))</f>
        <v>#REF!</v>
      </c>
      <c r="F176" s="76" t="e">
        <f>IF(#REF!="","",VLOOKUP(#REF!,#REF!,3))</f>
        <v>#REF!</v>
      </c>
      <c r="G176" s="257"/>
    </row>
    <row r="177" spans="1:7" ht="12.75" customHeight="1">
      <c r="A177" s="77" t="e">
        <f>#REF!</f>
        <v>#REF!</v>
      </c>
      <c r="B177" s="77" t="s">
        <v>144</v>
      </c>
      <c r="C177" s="78" t="e">
        <f>IF(#REF!="","",CONCATENATE(VLOOKUP(#REF!,#REF!,1)," ",VLOOKUP(#REF!,#REF!,2)))</f>
        <v>#REF!</v>
      </c>
      <c r="D177" s="79" t="e">
        <f>IF(#REF!="","",VLOOKUP(#REF!,#REF!,3))</f>
        <v>#REF!</v>
      </c>
      <c r="E177" s="79" t="e">
        <f>IF(#REF!="","",CONCATENATE(VLOOKUP(#REF!,#REF!,1)," ",VLOOKUP(#REF!,#REF!,2)))</f>
        <v>#REF!</v>
      </c>
      <c r="F177" s="79" t="e">
        <f>IF(#REF!="","",VLOOKUP(#REF!,#REF!,3))</f>
        <v>#REF!</v>
      </c>
      <c r="G177" s="256">
        <v>25</v>
      </c>
    </row>
    <row r="178" spans="1:7" ht="12.75" customHeight="1">
      <c r="A178" s="77" t="e">
        <f>#REF!</f>
        <v>#REF!</v>
      </c>
      <c r="B178" s="77" t="s">
        <v>144</v>
      </c>
      <c r="C178" s="78" t="e">
        <f>IF(#REF!="","",CONCATENATE(VLOOKUP(#REF!,#REF!,1)," ",VLOOKUP(#REF!,#REF!,2)))</f>
        <v>#REF!</v>
      </c>
      <c r="D178" s="79" t="e">
        <f>IF(#REF!="","",VLOOKUP(#REF!,#REF!,3))</f>
        <v>#REF!</v>
      </c>
      <c r="E178" s="79" t="e">
        <f>IF(#REF!="","",CONCATENATE(VLOOKUP(#REF!,#REF!,1)," ",VLOOKUP(#REF!,#REF!,2)))</f>
        <v>#REF!</v>
      </c>
      <c r="F178" s="79" t="e">
        <f>IF(#REF!="","",VLOOKUP(#REF!,#REF!,3))</f>
        <v>#REF!</v>
      </c>
      <c r="G178" s="256"/>
    </row>
    <row r="179" spans="1:7" ht="12.75" customHeight="1">
      <c r="A179" s="110" t="e">
        <f>#REF!</f>
        <v>#REF!</v>
      </c>
      <c r="B179" s="80" t="s">
        <v>145</v>
      </c>
      <c r="C179" s="81" t="e">
        <f>IF(#REF!="","",CONCATENATE(VLOOKUP(#REF!,#REF!,1)," ",VLOOKUP(#REF!,#REF!,2)))</f>
        <v>#REF!</v>
      </c>
      <c r="D179" s="76" t="e">
        <f>IF(#REF!="","",VLOOKUP(#REF!,#REF!,3))</f>
        <v>#REF!</v>
      </c>
      <c r="E179" s="76" t="e">
        <f>IF(#REF!="","",CONCATENATE(VLOOKUP(#REF!,#REF!,1)," ",VLOOKUP(#REF!,#REF!,2)))</f>
        <v>#REF!</v>
      </c>
      <c r="F179" s="76" t="e">
        <f>IF(#REF!="","",VLOOKUP(#REF!,#REF!,3))</f>
        <v>#REF!</v>
      </c>
      <c r="G179" s="257">
        <v>26</v>
      </c>
    </row>
    <row r="180" spans="1:7" ht="12.75" customHeight="1">
      <c r="A180" s="110" t="e">
        <f>#REF!</f>
        <v>#REF!</v>
      </c>
      <c r="B180" s="80" t="s">
        <v>145</v>
      </c>
      <c r="C180" s="81" t="e">
        <f>IF(#REF!="","",CONCATENATE(VLOOKUP(#REF!,#REF!,1)," ",VLOOKUP(#REF!,#REF!,2)))</f>
        <v>#REF!</v>
      </c>
      <c r="D180" s="76" t="e">
        <f>IF(#REF!="","",VLOOKUP(#REF!,#REF!,3))</f>
        <v>#REF!</v>
      </c>
      <c r="E180" s="76" t="e">
        <f>IF(#REF!="","",CONCATENATE(VLOOKUP(#REF!,#REF!,1)," ",VLOOKUP(#REF!,#REF!,2)))</f>
        <v>#REF!</v>
      </c>
      <c r="F180" s="76" t="e">
        <f>IF(#REF!="","",VLOOKUP(#REF!,#REF!,3))</f>
        <v>#REF!</v>
      </c>
      <c r="G180" s="257"/>
    </row>
    <row r="181" spans="1:7" ht="12.75" customHeight="1">
      <c r="A181" s="77" t="e">
        <f>#REF!</f>
        <v>#REF!</v>
      </c>
      <c r="B181" s="77" t="s">
        <v>146</v>
      </c>
      <c r="C181" s="78" t="e">
        <f>IF(#REF!="","",CONCATENATE(VLOOKUP(#REF!,#REF!,1)," ",VLOOKUP(#REF!,#REF!,2)))</f>
        <v>#REF!</v>
      </c>
      <c r="D181" s="79" t="e">
        <f>IF(#REF!="","",VLOOKUP(#REF!,#REF!,3))</f>
        <v>#REF!</v>
      </c>
      <c r="E181" s="79" t="e">
        <f>IF(#REF!="","",CONCATENATE(VLOOKUP(#REF!,#REF!,1)," ",VLOOKUP(#REF!,#REF!,2)))</f>
        <v>#REF!</v>
      </c>
      <c r="F181" s="79" t="e">
        <f>IF(#REF!="","",VLOOKUP(#REF!,#REF!,3))</f>
        <v>#REF!</v>
      </c>
      <c r="G181" s="256">
        <v>27</v>
      </c>
    </row>
    <row r="182" spans="1:7" ht="12.75" customHeight="1">
      <c r="A182" s="77" t="e">
        <f>#REF!</f>
        <v>#REF!</v>
      </c>
      <c r="B182" s="77" t="s">
        <v>146</v>
      </c>
      <c r="C182" s="78" t="e">
        <f>IF(#REF!="","",CONCATENATE(VLOOKUP(#REF!,#REF!,1)," ",VLOOKUP(#REF!,#REF!,2)))</f>
        <v>#REF!</v>
      </c>
      <c r="D182" s="79" t="e">
        <f>IF(#REF!="","",VLOOKUP(#REF!,#REF!,3))</f>
        <v>#REF!</v>
      </c>
      <c r="E182" s="79" t="e">
        <f>IF(#REF!="","",CONCATENATE(VLOOKUP(#REF!,#REF!,1)," ",VLOOKUP(#REF!,#REF!,2)))</f>
        <v>#REF!</v>
      </c>
      <c r="F182" s="79" t="e">
        <f>IF(#REF!="","",VLOOKUP(#REF!,#REF!,3))</f>
        <v>#REF!</v>
      </c>
      <c r="G182" s="256"/>
    </row>
    <row r="183" spans="1:7" ht="12.75" customHeight="1">
      <c r="A183" s="110" t="e">
        <f>#REF!</f>
        <v>#REF!</v>
      </c>
      <c r="B183" s="80" t="s">
        <v>147</v>
      </c>
      <c r="C183" s="81" t="e">
        <f>IF(#REF!="","",CONCATENATE(VLOOKUP(#REF!,#REF!,1)," ",VLOOKUP(#REF!,#REF!,2)))</f>
        <v>#REF!</v>
      </c>
      <c r="D183" s="76" t="e">
        <f>IF(#REF!="","",VLOOKUP(#REF!,#REF!,3))</f>
        <v>#REF!</v>
      </c>
      <c r="E183" s="76" t="e">
        <f>IF(#REF!="","",CONCATENATE(VLOOKUP(#REF!,#REF!,1)," ",VLOOKUP(#REF!,#REF!,2)))</f>
        <v>#REF!</v>
      </c>
      <c r="F183" s="76" t="e">
        <f>IF(#REF!="","",VLOOKUP(#REF!,#REF!,3))</f>
        <v>#REF!</v>
      </c>
      <c r="G183" s="257">
        <v>28</v>
      </c>
    </row>
    <row r="184" spans="1:7" ht="12.75" customHeight="1">
      <c r="A184" s="110" t="e">
        <f>#REF!</f>
        <v>#REF!</v>
      </c>
      <c r="B184" s="80" t="s">
        <v>147</v>
      </c>
      <c r="C184" s="81" t="e">
        <f>IF(#REF!="","",CONCATENATE(VLOOKUP(#REF!,#REF!,1)," ",VLOOKUP(#REF!,#REF!,2)))</f>
        <v>#REF!</v>
      </c>
      <c r="D184" s="76" t="e">
        <f>IF(#REF!="","",VLOOKUP(#REF!,#REF!,3))</f>
        <v>#REF!</v>
      </c>
      <c r="E184" s="76" t="e">
        <f>IF(#REF!="","",CONCATENATE(VLOOKUP(#REF!,#REF!,1)," ",VLOOKUP(#REF!,#REF!,2)))</f>
        <v>#REF!</v>
      </c>
      <c r="F184" s="76" t="e">
        <f>IF(#REF!="","",VLOOKUP(#REF!,#REF!,3))</f>
        <v>#REF!</v>
      </c>
      <c r="G184" s="257"/>
    </row>
    <row r="185" spans="1:7" ht="12.75" customHeight="1">
      <c r="A185" s="77" t="e">
        <f>#REF!</f>
        <v>#REF!</v>
      </c>
      <c r="B185" s="77" t="s">
        <v>148</v>
      </c>
      <c r="C185" s="78" t="e">
        <f>IF(#REF!="","",CONCATENATE(VLOOKUP(#REF!,#REF!,1)," ",VLOOKUP(#REF!,#REF!,2)))</f>
        <v>#REF!</v>
      </c>
      <c r="D185" s="79" t="e">
        <f>IF(#REF!="","",VLOOKUP(#REF!,#REF!,3))</f>
        <v>#REF!</v>
      </c>
      <c r="E185" s="79" t="e">
        <f>IF(#REF!="","",CONCATENATE(VLOOKUP(#REF!,#REF!,1)," ",VLOOKUP(#REF!,#REF!,2)))</f>
        <v>#REF!</v>
      </c>
      <c r="F185" s="79" t="e">
        <f>IF(#REF!="","",VLOOKUP(#REF!,#REF!,3))</f>
        <v>#REF!</v>
      </c>
      <c r="G185" s="256">
        <v>29</v>
      </c>
    </row>
    <row r="186" spans="1:7" ht="12.75" customHeight="1">
      <c r="A186" s="77" t="e">
        <f>#REF!</f>
        <v>#REF!</v>
      </c>
      <c r="B186" s="77" t="s">
        <v>148</v>
      </c>
      <c r="C186" s="78" t="e">
        <f>IF(#REF!="","",CONCATENATE(VLOOKUP(#REF!,#REF!,1)," ",VLOOKUP(#REF!,#REF!,2)))</f>
        <v>#REF!</v>
      </c>
      <c r="D186" s="79" t="e">
        <f>IF(#REF!="","",VLOOKUP(#REF!,#REF!,3))</f>
        <v>#REF!</v>
      </c>
      <c r="E186" s="79" t="e">
        <f>IF(#REF!="","",CONCATENATE(VLOOKUP(#REF!,#REF!,1)," ",VLOOKUP(#REF!,#REF!,2)))</f>
        <v>#REF!</v>
      </c>
      <c r="F186" s="79" t="e">
        <f>IF(#REF!="","",VLOOKUP(#REF!,#REF!,3))</f>
        <v>#REF!</v>
      </c>
      <c r="G186" s="256"/>
    </row>
    <row r="187" spans="1:7" ht="12.75" customHeight="1">
      <c r="A187" s="110" t="e">
        <f>#REF!</f>
        <v>#REF!</v>
      </c>
      <c r="B187" s="80" t="s">
        <v>149</v>
      </c>
      <c r="C187" s="81" t="e">
        <f>IF(#REF!="","",CONCATENATE(VLOOKUP(#REF!,#REF!,1)," ",VLOOKUP(#REF!,#REF!,2)))</f>
        <v>#REF!</v>
      </c>
      <c r="D187" s="76" t="e">
        <f>IF(#REF!="","",VLOOKUP(#REF!,#REF!,3))</f>
        <v>#REF!</v>
      </c>
      <c r="E187" s="76" t="e">
        <f>IF(#REF!="","",CONCATENATE(VLOOKUP(#REF!,#REF!,1)," ",VLOOKUP(#REF!,#REF!,2)))</f>
        <v>#REF!</v>
      </c>
      <c r="F187" s="76" t="e">
        <f>IF(#REF!="","",VLOOKUP(#REF!,#REF!,3))</f>
        <v>#REF!</v>
      </c>
      <c r="G187" s="257">
        <v>30</v>
      </c>
    </row>
    <row r="188" spans="1:7" ht="12.75" customHeight="1">
      <c r="A188" s="110" t="e">
        <f>#REF!</f>
        <v>#REF!</v>
      </c>
      <c r="B188" s="80" t="s">
        <v>149</v>
      </c>
      <c r="C188" s="81" t="e">
        <f>IF(#REF!="","",CONCATENATE(VLOOKUP(#REF!,#REF!,1)," ",VLOOKUP(#REF!,#REF!,2)))</f>
        <v>#REF!</v>
      </c>
      <c r="D188" s="76" t="e">
        <f>IF(#REF!="","",VLOOKUP(#REF!,#REF!,3))</f>
        <v>#REF!</v>
      </c>
      <c r="E188" s="76" t="e">
        <f>IF(#REF!="","",CONCATENATE(VLOOKUP(#REF!,#REF!,1)," ",VLOOKUP(#REF!,#REF!,2)))</f>
        <v>#REF!</v>
      </c>
      <c r="F188" s="76" t="e">
        <f>IF(#REF!="","",VLOOKUP(#REF!,#REF!,3))</f>
        <v>#REF!</v>
      </c>
      <c r="G188" s="257"/>
    </row>
    <row r="189" spans="1:7" ht="12.75" customHeight="1">
      <c r="A189" s="77" t="e">
        <f>#REF!</f>
        <v>#REF!</v>
      </c>
      <c r="B189" s="77" t="s">
        <v>150</v>
      </c>
      <c r="C189" s="78" t="e">
        <f>IF(#REF!="","",CONCATENATE(VLOOKUP(#REF!,#REF!,1)," ",VLOOKUP(#REF!,#REF!,2)))</f>
        <v>#REF!</v>
      </c>
      <c r="D189" s="79" t="e">
        <f>IF(#REF!="","",VLOOKUP(#REF!,#REF!,3))</f>
        <v>#REF!</v>
      </c>
      <c r="E189" s="79" t="e">
        <f>IF(#REF!="","",CONCATENATE(VLOOKUP(#REF!,#REF!,1)," ",VLOOKUP(#REF!,#REF!,2)))</f>
        <v>#REF!</v>
      </c>
      <c r="F189" s="79" t="e">
        <f>IF(#REF!="","",VLOOKUP(#REF!,#REF!,3))</f>
        <v>#REF!</v>
      </c>
      <c r="G189" s="256">
        <v>31</v>
      </c>
    </row>
    <row r="190" spans="1:7" ht="12.75" customHeight="1">
      <c r="A190" s="77" t="e">
        <f>#REF!</f>
        <v>#REF!</v>
      </c>
      <c r="B190" s="77" t="s">
        <v>150</v>
      </c>
      <c r="C190" s="78" t="e">
        <f>IF(#REF!="","",CONCATENATE(VLOOKUP(#REF!,#REF!,1)," ",VLOOKUP(#REF!,#REF!,2)))</f>
        <v>#REF!</v>
      </c>
      <c r="D190" s="79" t="e">
        <f>IF(#REF!="","",VLOOKUP(#REF!,#REF!,3))</f>
        <v>#REF!</v>
      </c>
      <c r="E190" s="79" t="e">
        <f>IF(#REF!="","",CONCATENATE(VLOOKUP(#REF!,#REF!,1)," ",VLOOKUP(#REF!,#REF!,2)))</f>
        <v>#REF!</v>
      </c>
      <c r="F190" s="79" t="e">
        <f>IF(#REF!="","",VLOOKUP(#REF!,#REF!,3))</f>
        <v>#REF!</v>
      </c>
      <c r="G190" s="256"/>
    </row>
    <row r="191" spans="1:7" ht="12.75" customHeight="1">
      <c r="A191" s="110" t="e">
        <f>#REF!</f>
        <v>#REF!</v>
      </c>
      <c r="B191" s="80" t="s">
        <v>151</v>
      </c>
      <c r="C191" s="81" t="e">
        <f>IF(#REF!="","",CONCATENATE(VLOOKUP(#REF!,#REF!,1)," ",VLOOKUP(#REF!,#REF!,2)))</f>
        <v>#REF!</v>
      </c>
      <c r="D191" s="76" t="e">
        <f>IF(#REF!="","",VLOOKUP(#REF!,#REF!,3))</f>
        <v>#REF!</v>
      </c>
      <c r="E191" s="76" t="e">
        <f>IF(#REF!="","",CONCATENATE(VLOOKUP(#REF!,#REF!,1)," ",VLOOKUP(#REF!,#REF!,2)))</f>
        <v>#REF!</v>
      </c>
      <c r="F191" s="76" t="e">
        <f>IF(#REF!="","",VLOOKUP(#REF!,#REF!,3))</f>
        <v>#REF!</v>
      </c>
      <c r="G191" s="257">
        <v>32</v>
      </c>
    </row>
    <row r="192" spans="1:7" ht="12.75" customHeight="1">
      <c r="A192" s="110" t="e">
        <f>#REF!</f>
        <v>#REF!</v>
      </c>
      <c r="B192" s="80" t="s">
        <v>151</v>
      </c>
      <c r="C192" s="81" t="e">
        <f>IF(#REF!="","",CONCATENATE(VLOOKUP(#REF!,#REF!,1)," ",VLOOKUP(#REF!,#REF!,2)))</f>
        <v>#REF!</v>
      </c>
      <c r="D192" s="76" t="e">
        <f>IF(#REF!="","",VLOOKUP(#REF!,#REF!,3))</f>
        <v>#REF!</v>
      </c>
      <c r="E192" s="76" t="e">
        <f>IF(#REF!="","",CONCATENATE(VLOOKUP(#REF!,#REF!,1)," ",VLOOKUP(#REF!,#REF!,2)))</f>
        <v>#REF!</v>
      </c>
      <c r="F192" s="76" t="e">
        <f>IF(#REF!="","",VLOOKUP(#REF!,#REF!,3))</f>
        <v>#REF!</v>
      </c>
      <c r="G192" s="257"/>
    </row>
    <row r="193" spans="1:6" ht="12.75" customHeight="1">
      <c r="A193" s="111"/>
      <c r="B193" s="80"/>
      <c r="C193" s="81" t="e">
        <f>IF(#REF!="","",CONCATENATE(VLOOKUP(#REF!,#REF!,1)," ",VLOOKUP(#REF!,#REF!,2)))</f>
        <v>#REF!</v>
      </c>
      <c r="D193" s="76" t="e">
        <f>IF(#REF!="","",VLOOKUP(#REF!,#REF!,3))</f>
        <v>#REF!</v>
      </c>
      <c r="E193" s="76" t="e">
        <f>IF(#REF!="","",CONCATENATE(VLOOKUP(#REF!,#REF!,1)," ",VLOOKUP(#REF!,#REF!,2)))</f>
        <v>#REF!</v>
      </c>
      <c r="F193" s="76" t="e">
        <f>IF(#REF!="","",VLOOKUP(#REF!,#REF!,3))</f>
        <v>#REF!</v>
      </c>
    </row>
    <row r="194" spans="1:6" ht="12.75" customHeight="1">
      <c r="A194" s="111"/>
      <c r="B194" s="80"/>
      <c r="C194" s="81" t="e">
        <f>IF(#REF!="","",CONCATENATE(VLOOKUP(#REF!,#REF!,1)," ",VLOOKUP(#REF!,#REF!,2)))</f>
        <v>#REF!</v>
      </c>
      <c r="D194" s="76" t="e">
        <f>IF(#REF!="","",VLOOKUP(#REF!,#REF!,3))</f>
        <v>#REF!</v>
      </c>
      <c r="E194" s="76" t="e">
        <f>IF(#REF!="","",CONCATENATE(VLOOKUP(#REF!,#REF!,1)," ",VLOOKUP(#REF!,#REF!,2)))</f>
        <v>#REF!</v>
      </c>
      <c r="F194" s="76" t="e">
        <f>IF(#REF!="","",VLOOKUP(#REF!,#REF!,3))</f>
        <v>#REF!</v>
      </c>
    </row>
    <row r="195" spans="1:6" ht="12.75" customHeight="1">
      <c r="A195" s="111"/>
      <c r="B195" s="80"/>
      <c r="C195" s="81" t="e">
        <f>IF(#REF!="","",CONCATENATE(VLOOKUP(#REF!,#REF!,1)," ",VLOOKUP(#REF!,#REF!,2)))</f>
        <v>#REF!</v>
      </c>
      <c r="D195" s="76" t="e">
        <f>IF(#REF!="","",VLOOKUP(#REF!,#REF!,3))</f>
        <v>#REF!</v>
      </c>
      <c r="E195" s="76" t="e">
        <f>IF(#REF!="","",CONCATENATE(VLOOKUP(#REF!,#REF!,1)," ",VLOOKUP(#REF!,#REF!,2)))</f>
        <v>#REF!</v>
      </c>
      <c r="F195" s="76" t="e">
        <f>IF(#REF!="","",VLOOKUP(#REF!,#REF!,3))</f>
        <v>#REF!</v>
      </c>
    </row>
    <row r="196" spans="1:6" ht="12.75" customHeight="1">
      <c r="A196" s="111"/>
      <c r="B196" s="80"/>
      <c r="C196" s="81" t="e">
        <f>IF(#REF!="","",CONCATENATE(VLOOKUP(#REF!,#REF!,1)," ",VLOOKUP(#REF!,#REF!,2)))</f>
        <v>#REF!</v>
      </c>
      <c r="D196" s="76" t="e">
        <f>IF(#REF!="","",VLOOKUP(#REF!,#REF!,3))</f>
        <v>#REF!</v>
      </c>
      <c r="E196" s="76" t="e">
        <f>IF(#REF!="","",CONCATENATE(VLOOKUP(#REF!,#REF!,1)," ",VLOOKUP(#REF!,#REF!,2)))</f>
        <v>#REF!</v>
      </c>
      <c r="F196" s="76" t="e">
        <f>IF(#REF!="","",VLOOKUP(#REF!,#REF!,3))</f>
        <v>#REF!</v>
      </c>
    </row>
    <row r="197" spans="1:6" ht="12.75" customHeight="1">
      <c r="A197" s="111"/>
      <c r="B197" s="80"/>
      <c r="C197" s="81" t="e">
        <f>IF(#REF!="","",CONCATENATE(VLOOKUP(#REF!,#REF!,1)," ",VLOOKUP(#REF!,#REF!,2)))</f>
        <v>#REF!</v>
      </c>
      <c r="D197" s="76" t="e">
        <f>IF(#REF!="","",VLOOKUP(#REF!,#REF!,3))</f>
        <v>#REF!</v>
      </c>
      <c r="E197" s="76" t="e">
        <f>IF(#REF!="","",CONCATENATE(VLOOKUP(#REF!,#REF!,1)," ",VLOOKUP(#REF!,#REF!,2)))</f>
        <v>#REF!</v>
      </c>
      <c r="F197" s="76" t="e">
        <f>IF(#REF!="","",VLOOKUP(#REF!,#REF!,3))</f>
        <v>#REF!</v>
      </c>
    </row>
    <row r="198" spans="1:6" ht="12.75" customHeight="1">
      <c r="A198" s="111"/>
      <c r="B198" s="80"/>
      <c r="C198" s="81" t="e">
        <f>IF(#REF!="","",CONCATENATE(VLOOKUP(#REF!,#REF!,1)," ",VLOOKUP(#REF!,#REF!,2)))</f>
        <v>#REF!</v>
      </c>
      <c r="D198" s="76" t="e">
        <f>IF(#REF!="","",VLOOKUP(#REF!,#REF!,3))</f>
        <v>#REF!</v>
      </c>
      <c r="E198" s="76" t="e">
        <f>IF(#REF!="","",CONCATENATE(VLOOKUP(#REF!,#REF!,1)," ",VLOOKUP(#REF!,#REF!,2)))</f>
        <v>#REF!</v>
      </c>
      <c r="F198" s="76" t="e">
        <f>IF(#REF!="","",VLOOKUP(#REF!,#REF!,3))</f>
        <v>#REF!</v>
      </c>
    </row>
    <row r="199" spans="1:6" ht="12.75" customHeight="1">
      <c r="A199" s="111"/>
      <c r="B199" s="80"/>
      <c r="C199" s="81" t="e">
        <f>IF(#REF!="","",CONCATENATE(VLOOKUP(#REF!,#REF!,1)," ",VLOOKUP(#REF!,#REF!,2)))</f>
        <v>#REF!</v>
      </c>
      <c r="D199" s="76" t="e">
        <f>IF(#REF!="","",VLOOKUP(#REF!,#REF!,3))</f>
        <v>#REF!</v>
      </c>
      <c r="E199" s="76" t="e">
        <f>IF(#REF!="","",CONCATENATE(VLOOKUP(#REF!,#REF!,1)," ",VLOOKUP(#REF!,#REF!,2)))</f>
        <v>#REF!</v>
      </c>
      <c r="F199" s="76" t="e">
        <f>IF(#REF!="","",VLOOKUP(#REF!,#REF!,3))</f>
        <v>#REF!</v>
      </c>
    </row>
    <row r="200" spans="1:6" ht="12.75" customHeight="1">
      <c r="A200" s="111"/>
      <c r="B200" s="80"/>
      <c r="C200" s="81" t="e">
        <f>IF(#REF!="","",CONCATENATE(VLOOKUP(#REF!,#REF!,1)," ",VLOOKUP(#REF!,#REF!,2)))</f>
        <v>#REF!</v>
      </c>
      <c r="D200" s="76" t="e">
        <f>IF(#REF!="","",VLOOKUP(#REF!,#REF!,3))</f>
        <v>#REF!</v>
      </c>
      <c r="E200" s="76" t="e">
        <f>IF(#REF!="","",CONCATENATE(VLOOKUP(#REF!,#REF!,1)," ",VLOOKUP(#REF!,#REF!,2)))</f>
        <v>#REF!</v>
      </c>
      <c r="F200" s="76" t="e">
        <f>IF(#REF!="","",VLOOKUP(#REF!,#REF!,3))</f>
        <v>#REF!</v>
      </c>
    </row>
    <row r="201" spans="1:6" ht="12.75" customHeight="1">
      <c r="A201" s="111"/>
      <c r="B201" s="80"/>
      <c r="C201" s="81" t="e">
        <f>IF(#REF!="","",CONCATENATE(VLOOKUP(#REF!,#REF!,1)," ",VLOOKUP(#REF!,#REF!,2)))</f>
        <v>#REF!</v>
      </c>
      <c r="D201" s="76" t="e">
        <f>IF(#REF!="","",VLOOKUP(#REF!,#REF!,3))</f>
        <v>#REF!</v>
      </c>
      <c r="E201" s="76" t="e">
        <f>IF(#REF!="","",CONCATENATE(VLOOKUP(#REF!,#REF!,1)," ",VLOOKUP(#REF!,#REF!,2)))</f>
        <v>#REF!</v>
      </c>
      <c r="F201" s="76" t="e">
        <f>IF(#REF!="","",VLOOKUP(#REF!,#REF!,3))</f>
        <v>#REF!</v>
      </c>
    </row>
    <row r="202" spans="1:6" ht="12.75" customHeight="1">
      <c r="A202" s="111"/>
      <c r="B202" s="80"/>
      <c r="C202" s="81" t="e">
        <f>IF(#REF!="","",CONCATENATE(VLOOKUP(#REF!,#REF!,1)," ",VLOOKUP(#REF!,#REF!,2)))</f>
        <v>#REF!</v>
      </c>
      <c r="D202" s="76" t="e">
        <f>IF(#REF!="","",VLOOKUP(#REF!,#REF!,3))</f>
        <v>#REF!</v>
      </c>
      <c r="E202" s="76" t="e">
        <f>IF(#REF!="","",CONCATENATE(VLOOKUP(#REF!,#REF!,1)," ",VLOOKUP(#REF!,#REF!,2)))</f>
        <v>#REF!</v>
      </c>
      <c r="F202" s="76" t="e">
        <f>IF(#REF!="","",VLOOKUP(#REF!,#REF!,3))</f>
        <v>#REF!</v>
      </c>
    </row>
    <row r="203" spans="1:6" ht="12.75" customHeight="1">
      <c r="A203" s="111"/>
      <c r="B203" s="80"/>
      <c r="C203" s="81" t="e">
        <f>IF(#REF!="","",CONCATENATE(VLOOKUP(#REF!,#REF!,1)," ",VLOOKUP(#REF!,#REF!,2)))</f>
        <v>#REF!</v>
      </c>
      <c r="D203" s="76" t="e">
        <f>IF(#REF!="","",VLOOKUP(#REF!,#REF!,3))</f>
        <v>#REF!</v>
      </c>
      <c r="E203" s="76" t="e">
        <f>IF(#REF!="","",CONCATENATE(VLOOKUP(#REF!,#REF!,1)," ",VLOOKUP(#REF!,#REF!,2)))</f>
        <v>#REF!</v>
      </c>
      <c r="F203" s="76" t="e">
        <f>IF(#REF!="","",VLOOKUP(#REF!,#REF!,3))</f>
        <v>#REF!</v>
      </c>
    </row>
    <row r="204" spans="1:6" ht="12.75" customHeight="1">
      <c r="A204" s="111"/>
      <c r="B204" s="80"/>
      <c r="C204" s="81" t="e">
        <f>IF(#REF!="","",CONCATENATE(VLOOKUP(#REF!,#REF!,1)," ",VLOOKUP(#REF!,#REF!,2)))</f>
        <v>#REF!</v>
      </c>
      <c r="D204" s="76" t="e">
        <f>IF(#REF!="","",VLOOKUP(#REF!,#REF!,3))</f>
        <v>#REF!</v>
      </c>
      <c r="E204" s="76" t="e">
        <f>IF(#REF!="","",CONCATENATE(VLOOKUP(#REF!,#REF!,1)," ",VLOOKUP(#REF!,#REF!,2)))</f>
        <v>#REF!</v>
      </c>
      <c r="F204" s="76" t="e">
        <f>IF(#REF!="","",VLOOKUP(#REF!,#REF!,3))</f>
        <v>#REF!</v>
      </c>
    </row>
    <row r="205" spans="1:6" ht="12.75" customHeight="1">
      <c r="A205" s="111"/>
      <c r="B205" s="80"/>
      <c r="C205" s="81" t="e">
        <f>IF(#REF!="","",CONCATENATE(VLOOKUP(#REF!,#REF!,1)," ",VLOOKUP(#REF!,#REF!,2)))</f>
        <v>#REF!</v>
      </c>
      <c r="D205" s="76" t="e">
        <f>IF(#REF!="","",VLOOKUP(#REF!,#REF!,3))</f>
        <v>#REF!</v>
      </c>
      <c r="E205" s="76" t="e">
        <f>IF(#REF!="","",CONCATENATE(VLOOKUP(#REF!,#REF!,1)," ",VLOOKUP(#REF!,#REF!,2)))</f>
        <v>#REF!</v>
      </c>
      <c r="F205" s="76" t="e">
        <f>IF(#REF!="","",VLOOKUP(#REF!,#REF!,3))</f>
        <v>#REF!</v>
      </c>
    </row>
    <row r="206" spans="1:6" ht="12.75" customHeight="1">
      <c r="A206" s="111"/>
      <c r="B206" s="80"/>
      <c r="C206" s="81" t="e">
        <f>IF(#REF!="","",CONCATENATE(VLOOKUP(#REF!,#REF!,1)," ",VLOOKUP(#REF!,#REF!,2)))</f>
        <v>#REF!</v>
      </c>
      <c r="D206" s="76" t="e">
        <f>IF(#REF!="","",VLOOKUP(#REF!,#REF!,3))</f>
        <v>#REF!</v>
      </c>
      <c r="E206" s="76" t="e">
        <f>IF(#REF!="","",CONCATENATE(VLOOKUP(#REF!,#REF!,1)," ",VLOOKUP(#REF!,#REF!,2)))</f>
        <v>#REF!</v>
      </c>
      <c r="F206" s="76" t="e">
        <f>IF(#REF!="","",VLOOKUP(#REF!,#REF!,3))</f>
        <v>#REF!</v>
      </c>
    </row>
    <row r="207" spans="1:6" ht="12.75" customHeight="1">
      <c r="A207" s="111"/>
      <c r="B207" s="80"/>
      <c r="C207" s="81" t="e">
        <f>IF(#REF!="","",CONCATENATE(VLOOKUP(#REF!,#REF!,1)," ",VLOOKUP(#REF!,#REF!,2)))</f>
        <v>#REF!</v>
      </c>
      <c r="D207" s="76" t="e">
        <f>IF(#REF!="","",VLOOKUP(#REF!,#REF!,3))</f>
        <v>#REF!</v>
      </c>
      <c r="E207" s="76" t="e">
        <f>IF(#REF!="","",CONCATENATE(VLOOKUP(#REF!,#REF!,1)," ",VLOOKUP(#REF!,#REF!,2)))</f>
        <v>#REF!</v>
      </c>
      <c r="F207" s="76" t="e">
        <f>IF(#REF!="","",VLOOKUP(#REF!,#REF!,3))</f>
        <v>#REF!</v>
      </c>
    </row>
    <row r="208" spans="1:6" ht="12.75" customHeight="1">
      <c r="A208" s="111"/>
      <c r="B208" s="80"/>
      <c r="C208" s="81" t="e">
        <f>IF(#REF!="","",CONCATENATE(VLOOKUP(#REF!,#REF!,1)," ",VLOOKUP(#REF!,#REF!,2)))</f>
        <v>#REF!</v>
      </c>
      <c r="D208" s="76" t="e">
        <f>IF(#REF!="","",VLOOKUP(#REF!,#REF!,3))</f>
        <v>#REF!</v>
      </c>
      <c r="E208" s="76" t="e">
        <f>IF(#REF!="","",CONCATENATE(VLOOKUP(#REF!,#REF!,1)," ",VLOOKUP(#REF!,#REF!,2)))</f>
        <v>#REF!</v>
      </c>
      <c r="F208" s="76" t="e">
        <f>IF(#REF!="","",VLOOKUP(#REF!,#REF!,3))</f>
        <v>#REF!</v>
      </c>
    </row>
    <row r="209" spans="1:6" ht="12.75" customHeight="1">
      <c r="A209" s="111"/>
      <c r="B209" s="80"/>
      <c r="C209" s="81" t="e">
        <f>IF(#REF!="","",CONCATENATE(VLOOKUP(#REF!,#REF!,1)," ",VLOOKUP(#REF!,#REF!,2)))</f>
        <v>#REF!</v>
      </c>
      <c r="D209" s="76" t="e">
        <f>IF(#REF!="","",VLOOKUP(#REF!,#REF!,3))</f>
        <v>#REF!</v>
      </c>
      <c r="E209" s="76" t="e">
        <f>IF(#REF!="","",CONCATENATE(VLOOKUP(#REF!,#REF!,1)," ",VLOOKUP(#REF!,#REF!,2)))</f>
        <v>#REF!</v>
      </c>
      <c r="F209" s="76" t="e">
        <f>IF(#REF!="","",VLOOKUP(#REF!,#REF!,3))</f>
        <v>#REF!</v>
      </c>
    </row>
    <row r="210" spans="1:6" ht="12.75" customHeight="1">
      <c r="A210" s="111"/>
      <c r="B210" s="80"/>
      <c r="C210" s="81" t="e">
        <f>IF(#REF!="","",CONCATENATE(VLOOKUP(#REF!,#REF!,1)," ",VLOOKUP(#REF!,#REF!,2)))</f>
        <v>#REF!</v>
      </c>
      <c r="D210" s="76" t="e">
        <f>IF(#REF!="","",VLOOKUP(#REF!,#REF!,3))</f>
        <v>#REF!</v>
      </c>
      <c r="E210" s="76" t="e">
        <f>IF(#REF!="","",CONCATENATE(VLOOKUP(#REF!,#REF!,1)," ",VLOOKUP(#REF!,#REF!,2)))</f>
        <v>#REF!</v>
      </c>
      <c r="F210" s="76" t="e">
        <f>IF(#REF!="","",VLOOKUP(#REF!,#REF!,3))</f>
        <v>#REF!</v>
      </c>
    </row>
    <row r="211" spans="1:6" ht="12.75" customHeight="1">
      <c r="A211" s="111"/>
      <c r="B211" s="80"/>
      <c r="C211" s="81" t="e">
        <f>IF(#REF!="","",CONCATENATE(VLOOKUP(#REF!,#REF!,1)," ",VLOOKUP(#REF!,#REF!,2)))</f>
        <v>#REF!</v>
      </c>
      <c r="D211" s="76" t="e">
        <f>IF(#REF!="","",VLOOKUP(#REF!,#REF!,3))</f>
        <v>#REF!</v>
      </c>
      <c r="E211" s="76" t="e">
        <f>IF(#REF!="","",CONCATENATE(VLOOKUP(#REF!,#REF!,1)," ",VLOOKUP(#REF!,#REF!,2)))</f>
        <v>#REF!</v>
      </c>
      <c r="F211" s="76" t="e">
        <f>IF(#REF!="","",VLOOKUP(#REF!,#REF!,3))</f>
        <v>#REF!</v>
      </c>
    </row>
    <row r="212" spans="1:6" ht="12.75" customHeight="1">
      <c r="A212" s="111"/>
      <c r="B212" s="80"/>
      <c r="C212" s="81" t="e">
        <f>IF(#REF!="","",CONCATENATE(VLOOKUP(#REF!,#REF!,1)," ",VLOOKUP(#REF!,#REF!,2)))</f>
        <v>#REF!</v>
      </c>
      <c r="D212" s="76" t="e">
        <f>IF(#REF!="","",VLOOKUP(#REF!,#REF!,3))</f>
        <v>#REF!</v>
      </c>
      <c r="E212" s="76" t="e">
        <f>IF(#REF!="","",CONCATENATE(VLOOKUP(#REF!,#REF!,1)," ",VLOOKUP(#REF!,#REF!,2)))</f>
        <v>#REF!</v>
      </c>
      <c r="F212" s="76" t="e">
        <f>IF(#REF!="","",VLOOKUP(#REF!,#REF!,3))</f>
        <v>#REF!</v>
      </c>
    </row>
    <row r="213" spans="1:6" ht="12.75" customHeight="1">
      <c r="A213" s="111"/>
      <c r="B213" s="80"/>
      <c r="C213" s="81" t="e">
        <f>IF(#REF!="","",CONCATENATE(VLOOKUP(#REF!,#REF!,1)," ",VLOOKUP(#REF!,#REF!,2)))</f>
        <v>#REF!</v>
      </c>
      <c r="D213" s="76" t="e">
        <f>IF(#REF!="","",VLOOKUP(#REF!,#REF!,3))</f>
        <v>#REF!</v>
      </c>
      <c r="E213" s="76" t="e">
        <f>IF(#REF!="","",CONCATENATE(VLOOKUP(#REF!,#REF!,1)," ",VLOOKUP(#REF!,#REF!,2)))</f>
        <v>#REF!</v>
      </c>
      <c r="F213" s="76" t="e">
        <f>IF(#REF!="","",VLOOKUP(#REF!,#REF!,3))</f>
        <v>#REF!</v>
      </c>
    </row>
    <row r="214" spans="1:6" ht="12.75" customHeight="1">
      <c r="A214" s="111"/>
      <c r="B214" s="80"/>
      <c r="C214" s="81" t="e">
        <f>IF(#REF!="","",CONCATENATE(VLOOKUP(#REF!,#REF!,1)," ",VLOOKUP(#REF!,#REF!,2)))</f>
        <v>#REF!</v>
      </c>
      <c r="D214" s="76" t="e">
        <f>IF(#REF!="","",VLOOKUP(#REF!,#REF!,3))</f>
        <v>#REF!</v>
      </c>
      <c r="E214" s="76" t="e">
        <f>IF(#REF!="","",CONCATENATE(VLOOKUP(#REF!,#REF!,1)," ",VLOOKUP(#REF!,#REF!,2)))</f>
        <v>#REF!</v>
      </c>
      <c r="F214" s="76" t="e">
        <f>IF(#REF!="","",VLOOKUP(#REF!,#REF!,3))</f>
        <v>#REF!</v>
      </c>
    </row>
    <row r="215" spans="1:6" ht="12.75" customHeight="1">
      <c r="A215" s="111"/>
      <c r="B215" s="80"/>
      <c r="C215" s="81" t="e">
        <f>IF(#REF!="","",CONCATENATE(VLOOKUP(#REF!,#REF!,1)," ",VLOOKUP(#REF!,#REF!,2)))</f>
        <v>#REF!</v>
      </c>
      <c r="D215" s="76" t="e">
        <f>IF(#REF!="","",VLOOKUP(#REF!,#REF!,3))</f>
        <v>#REF!</v>
      </c>
      <c r="E215" s="76" t="e">
        <f>IF(#REF!="","",CONCATENATE(VLOOKUP(#REF!,#REF!,1)," ",VLOOKUP(#REF!,#REF!,2)))</f>
        <v>#REF!</v>
      </c>
      <c r="F215" s="76" t="e">
        <f>IF(#REF!="","",VLOOKUP(#REF!,#REF!,3))</f>
        <v>#REF!</v>
      </c>
    </row>
    <row r="216" spans="1:6" ht="12.75" customHeight="1">
      <c r="A216" s="111"/>
      <c r="B216" s="80"/>
      <c r="C216" s="81" t="e">
        <f>IF(#REF!="","",CONCATENATE(VLOOKUP(#REF!,#REF!,1)," ",VLOOKUP(#REF!,#REF!,2)))</f>
        <v>#REF!</v>
      </c>
      <c r="D216" s="76" t="e">
        <f>IF(#REF!="","",VLOOKUP(#REF!,#REF!,3))</f>
        <v>#REF!</v>
      </c>
      <c r="E216" s="76" t="e">
        <f>IF(#REF!="","",CONCATENATE(VLOOKUP(#REF!,#REF!,1)," ",VLOOKUP(#REF!,#REF!,2)))</f>
        <v>#REF!</v>
      </c>
      <c r="F216" s="76" t="e">
        <f>IF(#REF!="","",VLOOKUP(#REF!,#REF!,3))</f>
        <v>#REF!</v>
      </c>
    </row>
    <row r="217" spans="1:6" ht="12.75" customHeight="1">
      <c r="A217" s="111"/>
      <c r="B217" s="80"/>
      <c r="C217" s="81" t="e">
        <f>IF(#REF!="","",CONCATENATE(VLOOKUP(#REF!,#REF!,1)," ",VLOOKUP(#REF!,#REF!,2)))</f>
        <v>#REF!</v>
      </c>
      <c r="D217" s="76" t="e">
        <f>IF(#REF!="","",VLOOKUP(#REF!,#REF!,3))</f>
        <v>#REF!</v>
      </c>
      <c r="E217" s="76" t="e">
        <f>IF(#REF!="","",CONCATENATE(VLOOKUP(#REF!,#REF!,1)," ",VLOOKUP(#REF!,#REF!,2)))</f>
        <v>#REF!</v>
      </c>
      <c r="F217" s="76" t="e">
        <f>IF(#REF!="","",VLOOKUP(#REF!,#REF!,3))</f>
        <v>#REF!</v>
      </c>
    </row>
    <row r="218" spans="1:6" ht="12.75" customHeight="1">
      <c r="A218" s="111"/>
      <c r="B218" s="80"/>
      <c r="C218" s="81" t="e">
        <f>IF(#REF!="","",CONCATENATE(VLOOKUP(#REF!,#REF!,1)," ",VLOOKUP(#REF!,#REF!,2)))</f>
        <v>#REF!</v>
      </c>
      <c r="D218" s="76" t="e">
        <f>IF(#REF!="","",VLOOKUP(#REF!,#REF!,3))</f>
        <v>#REF!</v>
      </c>
      <c r="E218" s="76" t="e">
        <f>IF(#REF!="","",CONCATENATE(VLOOKUP(#REF!,#REF!,1)," ",VLOOKUP(#REF!,#REF!,2)))</f>
        <v>#REF!</v>
      </c>
      <c r="F218" s="76" t="e">
        <f>IF(#REF!="","",VLOOKUP(#REF!,#REF!,3))</f>
        <v>#REF!</v>
      </c>
    </row>
    <row r="219" spans="1:6" ht="12.75" customHeight="1">
      <c r="A219" s="111"/>
      <c r="B219" s="80"/>
      <c r="C219" s="81" t="e">
        <f>IF(#REF!="","",CONCATENATE(VLOOKUP(#REF!,#REF!,1)," ",VLOOKUP(#REF!,#REF!,2)))</f>
        <v>#REF!</v>
      </c>
      <c r="D219" s="76" t="e">
        <f>IF(#REF!="","",VLOOKUP(#REF!,#REF!,3))</f>
        <v>#REF!</v>
      </c>
      <c r="E219" s="76" t="e">
        <f>IF(#REF!="","",CONCATENATE(VLOOKUP(#REF!,#REF!,1)," ",VLOOKUP(#REF!,#REF!,2)))</f>
        <v>#REF!</v>
      </c>
      <c r="F219" s="76" t="e">
        <f>IF(#REF!="","",VLOOKUP(#REF!,#REF!,3))</f>
        <v>#REF!</v>
      </c>
    </row>
    <row r="220" spans="1:6" ht="12.75" customHeight="1">
      <c r="A220" s="111"/>
      <c r="B220" s="80"/>
      <c r="C220" s="81" t="e">
        <f>IF(#REF!="","",CONCATENATE(VLOOKUP(#REF!,#REF!,1)," ",VLOOKUP(#REF!,#REF!,2)))</f>
        <v>#REF!</v>
      </c>
      <c r="D220" s="76" t="e">
        <f>IF(#REF!="","",VLOOKUP(#REF!,#REF!,3))</f>
        <v>#REF!</v>
      </c>
      <c r="E220" s="76" t="e">
        <f>IF(#REF!="","",CONCATENATE(VLOOKUP(#REF!,#REF!,1)," ",VLOOKUP(#REF!,#REF!,2)))</f>
        <v>#REF!</v>
      </c>
      <c r="F220" s="76" t="e">
        <f>IF(#REF!="","",VLOOKUP(#REF!,#REF!,3))</f>
        <v>#REF!</v>
      </c>
    </row>
    <row r="221" spans="1:6" ht="12.75" customHeight="1">
      <c r="A221" s="111"/>
      <c r="B221" s="80"/>
      <c r="C221" s="81" t="e">
        <f>IF(#REF!="","",CONCATENATE(VLOOKUP(#REF!,#REF!,1)," ",VLOOKUP(#REF!,#REF!,2)))</f>
        <v>#REF!</v>
      </c>
      <c r="D221" s="76" t="e">
        <f>IF(#REF!="","",VLOOKUP(#REF!,#REF!,3))</f>
        <v>#REF!</v>
      </c>
      <c r="E221" s="76" t="e">
        <f>IF(#REF!="","",CONCATENATE(VLOOKUP(#REF!,#REF!,1)," ",VLOOKUP(#REF!,#REF!,2)))</f>
        <v>#REF!</v>
      </c>
      <c r="F221" s="76" t="e">
        <f>IF(#REF!="","",VLOOKUP(#REF!,#REF!,3))</f>
        <v>#REF!</v>
      </c>
    </row>
    <row r="222" spans="1:6" ht="12.75" customHeight="1">
      <c r="A222" s="111"/>
      <c r="B222" s="80"/>
      <c r="C222" s="81" t="e">
        <f>IF(#REF!="","",CONCATENATE(VLOOKUP(#REF!,#REF!,1)," ",VLOOKUP(#REF!,#REF!,2)))</f>
        <v>#REF!</v>
      </c>
      <c r="D222" s="76" t="e">
        <f>IF(#REF!="","",VLOOKUP(#REF!,#REF!,3))</f>
        <v>#REF!</v>
      </c>
      <c r="E222" s="76" t="e">
        <f>IF(#REF!="","",CONCATENATE(VLOOKUP(#REF!,#REF!,1)," ",VLOOKUP(#REF!,#REF!,2)))</f>
        <v>#REF!</v>
      </c>
      <c r="F222" s="76" t="e">
        <f>IF(#REF!="","",VLOOKUP(#REF!,#REF!,3))</f>
        <v>#REF!</v>
      </c>
    </row>
    <row r="223" spans="1:6" ht="12.75" customHeight="1">
      <c r="A223" s="111"/>
      <c r="B223" s="80"/>
      <c r="C223" s="81" t="e">
        <f>IF(#REF!="","",CONCATENATE(VLOOKUP(#REF!,#REF!,1)," ",VLOOKUP(#REF!,#REF!,2)))</f>
        <v>#REF!</v>
      </c>
      <c r="D223" s="76" t="e">
        <f>IF(#REF!="","",VLOOKUP(#REF!,#REF!,3))</f>
        <v>#REF!</v>
      </c>
      <c r="E223" s="76" t="e">
        <f>IF(#REF!="","",CONCATENATE(VLOOKUP(#REF!,#REF!,1)," ",VLOOKUP(#REF!,#REF!,2)))</f>
        <v>#REF!</v>
      </c>
      <c r="F223" s="76" t="e">
        <f>IF(#REF!="","",VLOOKUP(#REF!,#REF!,3))</f>
        <v>#REF!</v>
      </c>
    </row>
    <row r="224" spans="1:6" ht="12.75" customHeight="1">
      <c r="A224" s="111"/>
      <c r="B224" s="80"/>
      <c r="C224" s="81" t="e">
        <f>IF(#REF!="","",CONCATENATE(VLOOKUP(#REF!,#REF!,1)," ",VLOOKUP(#REF!,#REF!,2)))</f>
        <v>#REF!</v>
      </c>
      <c r="D224" s="76" t="e">
        <f>IF(#REF!="","",VLOOKUP(#REF!,#REF!,3))</f>
        <v>#REF!</v>
      </c>
      <c r="E224" s="76" t="e">
        <f>IF(#REF!="","",CONCATENATE(VLOOKUP(#REF!,#REF!,1)," ",VLOOKUP(#REF!,#REF!,2)))</f>
        <v>#REF!</v>
      </c>
      <c r="F224" s="76" t="e">
        <f>IF(#REF!="","",VLOOKUP(#REF!,#REF!,3))</f>
        <v>#REF!</v>
      </c>
    </row>
    <row r="225" spans="1:6" ht="12.75" customHeight="1">
      <c r="A225" s="111"/>
      <c r="B225" s="80"/>
      <c r="C225" s="81" t="e">
        <f>IF(#REF!="","",CONCATENATE(VLOOKUP(#REF!,#REF!,1)," ",VLOOKUP(#REF!,#REF!,2)))</f>
        <v>#REF!</v>
      </c>
      <c r="D225" s="76" t="e">
        <f>IF(#REF!="","",VLOOKUP(#REF!,#REF!,3))</f>
        <v>#REF!</v>
      </c>
      <c r="E225" s="76" t="e">
        <f>IF(#REF!="","",CONCATENATE(VLOOKUP(#REF!,#REF!,1)," ",VLOOKUP(#REF!,#REF!,2)))</f>
        <v>#REF!</v>
      </c>
      <c r="F225" s="76" t="e">
        <f>IF(#REF!="","",VLOOKUP(#REF!,#REF!,3))</f>
        <v>#REF!</v>
      </c>
    </row>
    <row r="226" spans="1:6" ht="12.75" customHeight="1">
      <c r="A226" s="111"/>
      <c r="B226" s="80"/>
      <c r="C226" s="81" t="e">
        <f>IF(#REF!="","",CONCATENATE(VLOOKUP(#REF!,#REF!,1)," ",VLOOKUP(#REF!,#REF!,2)))</f>
        <v>#REF!</v>
      </c>
      <c r="D226" s="76" t="e">
        <f>IF(#REF!="","",VLOOKUP(#REF!,#REF!,3))</f>
        <v>#REF!</v>
      </c>
      <c r="E226" s="76" t="e">
        <f>IF(#REF!="","",CONCATENATE(VLOOKUP(#REF!,#REF!,1)," ",VLOOKUP(#REF!,#REF!,2)))</f>
        <v>#REF!</v>
      </c>
      <c r="F226" s="76" t="e">
        <f>IF(#REF!="","",VLOOKUP(#REF!,#REF!,3))</f>
        <v>#REF!</v>
      </c>
    </row>
    <row r="227" spans="1:6" ht="12.75" customHeight="1">
      <c r="A227" s="111"/>
      <c r="B227" s="80"/>
      <c r="C227" s="81" t="e">
        <f>IF(#REF!="","",CONCATENATE(VLOOKUP(#REF!,#REF!,1)," ",VLOOKUP(#REF!,#REF!,2)))</f>
        <v>#REF!</v>
      </c>
      <c r="D227" s="76" t="e">
        <f>IF(#REF!="","",VLOOKUP(#REF!,#REF!,3))</f>
        <v>#REF!</v>
      </c>
      <c r="E227" s="76" t="e">
        <f>IF(#REF!="","",CONCATENATE(VLOOKUP(#REF!,#REF!,1)," ",VLOOKUP(#REF!,#REF!,2)))</f>
        <v>#REF!</v>
      </c>
      <c r="F227" s="76" t="e">
        <f>IF(#REF!="","",VLOOKUP(#REF!,#REF!,3))</f>
        <v>#REF!</v>
      </c>
    </row>
    <row r="228" spans="1:6" ht="12.75" customHeight="1">
      <c r="A228" s="111"/>
      <c r="B228" s="80"/>
      <c r="C228" s="81" t="e">
        <f>IF(#REF!="","",CONCATENATE(VLOOKUP(#REF!,#REF!,1)," ",VLOOKUP(#REF!,#REF!,2)))</f>
        <v>#REF!</v>
      </c>
      <c r="D228" s="76" t="e">
        <f>IF(#REF!="","",VLOOKUP(#REF!,#REF!,3))</f>
        <v>#REF!</v>
      </c>
      <c r="E228" s="76" t="e">
        <f>IF(#REF!="","",CONCATENATE(VLOOKUP(#REF!,#REF!,1)," ",VLOOKUP(#REF!,#REF!,2)))</f>
        <v>#REF!</v>
      </c>
      <c r="F228" s="76" t="e">
        <f>IF(#REF!="","",VLOOKUP(#REF!,#REF!,3))</f>
        <v>#REF!</v>
      </c>
    </row>
    <row r="229" spans="1:6" ht="12.75" customHeight="1">
      <c r="A229" s="111"/>
      <c r="B229" s="80"/>
      <c r="C229" s="81" t="e">
        <f>IF(#REF!="","",CONCATENATE(VLOOKUP(#REF!,#REF!,1)," ",VLOOKUP(#REF!,#REF!,2)))</f>
        <v>#REF!</v>
      </c>
      <c r="D229" s="76" t="e">
        <f>IF(#REF!="","",VLOOKUP(#REF!,#REF!,3))</f>
        <v>#REF!</v>
      </c>
      <c r="E229" s="76" t="e">
        <f>IF(#REF!="","",CONCATENATE(VLOOKUP(#REF!,#REF!,1)," ",VLOOKUP(#REF!,#REF!,2)))</f>
        <v>#REF!</v>
      </c>
      <c r="F229" s="76" t="e">
        <f>IF(#REF!="","",VLOOKUP(#REF!,#REF!,3))</f>
        <v>#REF!</v>
      </c>
    </row>
    <row r="230" spans="1:6" ht="12.75" customHeight="1">
      <c r="A230" s="111"/>
      <c r="B230" s="80"/>
      <c r="C230" s="81" t="e">
        <f>IF(#REF!="","",CONCATENATE(VLOOKUP(#REF!,#REF!,1)," ",VLOOKUP(#REF!,#REF!,2)))</f>
        <v>#REF!</v>
      </c>
      <c r="D230" s="76" t="e">
        <f>IF(#REF!="","",VLOOKUP(#REF!,#REF!,3))</f>
        <v>#REF!</v>
      </c>
      <c r="E230" s="76" t="e">
        <f>IF(#REF!="","",CONCATENATE(VLOOKUP(#REF!,#REF!,1)," ",VLOOKUP(#REF!,#REF!,2)))</f>
        <v>#REF!</v>
      </c>
      <c r="F230" s="76" t="e">
        <f>IF(#REF!="","",VLOOKUP(#REF!,#REF!,3))</f>
        <v>#REF!</v>
      </c>
    </row>
    <row r="231" spans="1:6" ht="12.75" customHeight="1">
      <c r="A231" s="111"/>
      <c r="B231" s="80"/>
      <c r="C231" s="81" t="e">
        <f>IF(#REF!="","",CONCATENATE(VLOOKUP(#REF!,#REF!,1)," ",VLOOKUP(#REF!,#REF!,2)))</f>
        <v>#REF!</v>
      </c>
      <c r="D231" s="76" t="e">
        <f>IF(#REF!="","",VLOOKUP(#REF!,#REF!,3))</f>
        <v>#REF!</v>
      </c>
      <c r="E231" s="76" t="e">
        <f>IF(#REF!="","",CONCATENATE(VLOOKUP(#REF!,#REF!,1)," ",VLOOKUP(#REF!,#REF!,2)))</f>
        <v>#REF!</v>
      </c>
      <c r="F231" s="76" t="e">
        <f>IF(#REF!="","",VLOOKUP(#REF!,#REF!,3))</f>
        <v>#REF!</v>
      </c>
    </row>
    <row r="232" spans="1:6" ht="12.75" customHeight="1">
      <c r="A232" s="111"/>
      <c r="B232" s="80"/>
      <c r="C232" s="81" t="e">
        <f>IF(#REF!="","",CONCATENATE(VLOOKUP(#REF!,#REF!,1)," ",VLOOKUP(#REF!,#REF!,2)))</f>
        <v>#REF!</v>
      </c>
      <c r="D232" s="76" t="e">
        <f>IF(#REF!="","",VLOOKUP(#REF!,#REF!,3))</f>
        <v>#REF!</v>
      </c>
      <c r="E232" s="76" t="e">
        <f>IF(#REF!="","",CONCATENATE(VLOOKUP(#REF!,#REF!,1)," ",VLOOKUP(#REF!,#REF!,2)))</f>
        <v>#REF!</v>
      </c>
      <c r="F232" s="76" t="e">
        <f>IF(#REF!="","",VLOOKUP(#REF!,#REF!,3))</f>
        <v>#REF!</v>
      </c>
    </row>
    <row r="233" spans="1:6" ht="12.75" customHeight="1">
      <c r="A233" s="111"/>
      <c r="B233" s="80"/>
      <c r="C233" s="81" t="e">
        <f>IF(#REF!="","",CONCATENATE(VLOOKUP(#REF!,#REF!,1)," ",VLOOKUP(#REF!,#REF!,2)))</f>
        <v>#REF!</v>
      </c>
      <c r="D233" s="76" t="e">
        <f>IF(#REF!="","",VLOOKUP(#REF!,#REF!,3))</f>
        <v>#REF!</v>
      </c>
      <c r="E233" s="76" t="e">
        <f>IF(#REF!="","",CONCATENATE(VLOOKUP(#REF!,#REF!,1)," ",VLOOKUP(#REF!,#REF!,2)))</f>
        <v>#REF!</v>
      </c>
      <c r="F233" s="76" t="e">
        <f>IF(#REF!="","",VLOOKUP(#REF!,#REF!,3))</f>
        <v>#REF!</v>
      </c>
    </row>
    <row r="234" spans="1:6" ht="12.75" customHeight="1">
      <c r="A234" s="111"/>
      <c r="B234" s="80"/>
      <c r="C234" s="81" t="e">
        <f>IF(#REF!="","",CONCATENATE(VLOOKUP(#REF!,#REF!,1)," ",VLOOKUP(#REF!,#REF!,2)))</f>
        <v>#REF!</v>
      </c>
      <c r="D234" s="76" t="e">
        <f>IF(#REF!="","",VLOOKUP(#REF!,#REF!,3))</f>
        <v>#REF!</v>
      </c>
      <c r="E234" s="76" t="e">
        <f>IF(#REF!="","",CONCATENATE(VLOOKUP(#REF!,#REF!,1)," ",VLOOKUP(#REF!,#REF!,2)))</f>
        <v>#REF!</v>
      </c>
      <c r="F234" s="76" t="e">
        <f>IF(#REF!="","",VLOOKUP(#REF!,#REF!,3))</f>
        <v>#REF!</v>
      </c>
    </row>
    <row r="235" spans="1:6" ht="12.75" customHeight="1">
      <c r="A235" s="111"/>
      <c r="B235" s="80"/>
      <c r="C235" s="81" t="e">
        <f>IF(#REF!="","",CONCATENATE(VLOOKUP(#REF!,#REF!,1)," ",VLOOKUP(#REF!,#REF!,2)))</f>
        <v>#REF!</v>
      </c>
      <c r="D235" s="76" t="e">
        <f>IF(#REF!="","",VLOOKUP(#REF!,#REF!,3))</f>
        <v>#REF!</v>
      </c>
      <c r="E235" s="76" t="e">
        <f>IF(#REF!="","",CONCATENATE(VLOOKUP(#REF!,#REF!,1)," ",VLOOKUP(#REF!,#REF!,2)))</f>
        <v>#REF!</v>
      </c>
      <c r="F235" s="76" t="e">
        <f>IF(#REF!="","",VLOOKUP(#REF!,#REF!,3))</f>
        <v>#REF!</v>
      </c>
    </row>
    <row r="236" spans="1:6" ht="12.75" customHeight="1">
      <c r="A236" s="111"/>
      <c r="B236" s="80"/>
      <c r="C236" s="81" t="e">
        <f>IF(#REF!="","",CONCATENATE(VLOOKUP(#REF!,#REF!,1)," ",VLOOKUP(#REF!,#REF!,2)))</f>
        <v>#REF!</v>
      </c>
      <c r="D236" s="76" t="e">
        <f>IF(#REF!="","",VLOOKUP(#REF!,#REF!,3))</f>
        <v>#REF!</v>
      </c>
      <c r="E236" s="76" t="e">
        <f>IF(#REF!="","",CONCATENATE(VLOOKUP(#REF!,#REF!,1)," ",VLOOKUP(#REF!,#REF!,2)))</f>
        <v>#REF!</v>
      </c>
      <c r="F236" s="76" t="e">
        <f>IF(#REF!="","",VLOOKUP(#REF!,#REF!,3))</f>
        <v>#REF!</v>
      </c>
    </row>
    <row r="237" spans="1:6" ht="12.75" customHeight="1">
      <c r="A237" s="111"/>
      <c r="B237" s="80"/>
      <c r="C237" s="81" t="e">
        <f>IF(#REF!="","",CONCATENATE(VLOOKUP(#REF!,#REF!,1)," ",VLOOKUP(#REF!,#REF!,2)))</f>
        <v>#REF!</v>
      </c>
      <c r="D237" s="76" t="e">
        <f>IF(#REF!="","",VLOOKUP(#REF!,#REF!,3))</f>
        <v>#REF!</v>
      </c>
      <c r="E237" s="76" t="e">
        <f>IF(#REF!="","",CONCATENATE(VLOOKUP(#REF!,#REF!,1)," ",VLOOKUP(#REF!,#REF!,2)))</f>
        <v>#REF!</v>
      </c>
      <c r="F237" s="76" t="e">
        <f>IF(#REF!="","",VLOOKUP(#REF!,#REF!,3))</f>
        <v>#REF!</v>
      </c>
    </row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</sheetData>
  <sheetProtection formatCells="0" formatColumns="0" formatRows="0" insertColumns="0" insertRows="0" deleteColumns="0" deleteRows="0" sort="0" autoFilter="0"/>
  <mergeCells count="96">
    <mergeCell ref="G173:G174"/>
    <mergeCell ref="G175:G176"/>
    <mergeCell ref="G177:G178"/>
    <mergeCell ref="G179:G180"/>
    <mergeCell ref="G185:G186"/>
    <mergeCell ref="G187:G188"/>
    <mergeCell ref="G189:G190"/>
    <mergeCell ref="G191:G192"/>
    <mergeCell ref="G181:G182"/>
    <mergeCell ref="G183:G184"/>
    <mergeCell ref="G125:G126"/>
    <mergeCell ref="G127:G128"/>
    <mergeCell ref="G129:G130"/>
    <mergeCell ref="G131:G132"/>
    <mergeCell ref="G133:G134"/>
    <mergeCell ref="G135:G136"/>
    <mergeCell ref="G113:G114"/>
    <mergeCell ref="G115:G116"/>
    <mergeCell ref="G117:G118"/>
    <mergeCell ref="G119:G120"/>
    <mergeCell ref="G121:G122"/>
    <mergeCell ref="G123:G124"/>
    <mergeCell ref="G93:G94"/>
    <mergeCell ref="G95:G96"/>
    <mergeCell ref="G97:G98"/>
    <mergeCell ref="G99:G100"/>
    <mergeCell ref="G101:G102"/>
    <mergeCell ref="G103:G104"/>
    <mergeCell ref="G81:G82"/>
    <mergeCell ref="G83:G84"/>
    <mergeCell ref="G85:G86"/>
    <mergeCell ref="G87:G88"/>
    <mergeCell ref="G89:G90"/>
    <mergeCell ref="G91:G92"/>
    <mergeCell ref="G69:G70"/>
    <mergeCell ref="G71:G72"/>
    <mergeCell ref="G19:G20"/>
    <mergeCell ref="G17:G18"/>
    <mergeCell ref="G27:G28"/>
    <mergeCell ref="G25:G26"/>
    <mergeCell ref="G23:G24"/>
    <mergeCell ref="G21:G22"/>
    <mergeCell ref="G39:G40"/>
    <mergeCell ref="G37:G38"/>
    <mergeCell ref="G7:G8"/>
    <mergeCell ref="G5:G6"/>
    <mergeCell ref="G3:G4"/>
    <mergeCell ref="G67:G68"/>
    <mergeCell ref="G15:G16"/>
    <mergeCell ref="G13:G14"/>
    <mergeCell ref="G11:G12"/>
    <mergeCell ref="G9:G10"/>
    <mergeCell ref="G31:G32"/>
    <mergeCell ref="G29:G30"/>
    <mergeCell ref="G51:G52"/>
    <mergeCell ref="G49:G50"/>
    <mergeCell ref="G43:G44"/>
    <mergeCell ref="G41:G42"/>
    <mergeCell ref="G47:G48"/>
    <mergeCell ref="G45:G46"/>
    <mergeCell ref="G1:G2"/>
    <mergeCell ref="G65:G66"/>
    <mergeCell ref="G63:G64"/>
    <mergeCell ref="G61:G62"/>
    <mergeCell ref="G59:G60"/>
    <mergeCell ref="G57:G58"/>
    <mergeCell ref="G55:G56"/>
    <mergeCell ref="G53:G54"/>
    <mergeCell ref="G35:G36"/>
    <mergeCell ref="G33:G34"/>
    <mergeCell ref="G137:G138"/>
    <mergeCell ref="G139:G140"/>
    <mergeCell ref="G141:G142"/>
    <mergeCell ref="G143:G144"/>
    <mergeCell ref="G145:G146"/>
    <mergeCell ref="G147:G148"/>
    <mergeCell ref="G109:G110"/>
    <mergeCell ref="G111:G112"/>
    <mergeCell ref="G161:G162"/>
    <mergeCell ref="G163:G164"/>
    <mergeCell ref="G149:G150"/>
    <mergeCell ref="G151:G152"/>
    <mergeCell ref="G153:G154"/>
    <mergeCell ref="G155:G156"/>
    <mergeCell ref="G157:G158"/>
    <mergeCell ref="G159:G160"/>
    <mergeCell ref="G169:G170"/>
    <mergeCell ref="G171:G172"/>
    <mergeCell ref="G73:G74"/>
    <mergeCell ref="G75:G76"/>
    <mergeCell ref="G77:G78"/>
    <mergeCell ref="G79:G80"/>
    <mergeCell ref="G165:G166"/>
    <mergeCell ref="G167:G168"/>
    <mergeCell ref="G105:G106"/>
    <mergeCell ref="G107:G108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asociace stolního tenisu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Olbricht</dc:creator>
  <cp:keywords/>
  <dc:description/>
  <cp:lastModifiedBy>Foltýn Michal, Ing.</cp:lastModifiedBy>
  <cp:lastPrinted>2017-10-19T13:51:47Z</cp:lastPrinted>
  <dcterms:created xsi:type="dcterms:W3CDTF">2002-02-19T15:28:55Z</dcterms:created>
  <dcterms:modified xsi:type="dcterms:W3CDTF">2018-12-10T10:02:34Z</dcterms:modified>
  <cp:category/>
  <cp:version/>
  <cp:contentType/>
  <cp:contentStatus/>
</cp:coreProperties>
</file>